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592" activeTab="0"/>
  </bookViews>
  <sheets>
    <sheet name="TOTAL" sheetId="1" r:id="rId1"/>
    <sheet name="MC" sheetId="2" r:id="rId2"/>
    <sheet name="AC" sheetId="3" r:id="rId3"/>
    <sheet name="Names" sheetId="4" r:id="rId4"/>
  </sheets>
  <definedNames>
    <definedName name="_xlnm.Print_Titles" localSheetId="0">'TOTAL'!$6:$6</definedName>
  </definedNames>
  <calcPr fullCalcOnLoad="1"/>
</workbook>
</file>

<file path=xl/sharedStrings.xml><?xml version="1.0" encoding="utf-8"?>
<sst xmlns="http://schemas.openxmlformats.org/spreadsheetml/2006/main" count="2130" uniqueCount="762">
  <si>
    <t>Rock Creek Tournament</t>
  </si>
  <si>
    <t>Montana Governor's Cup</t>
  </si>
  <si>
    <t>FORT PECK WALLEYE FISHING TOURNAMENTS</t>
  </si>
  <si>
    <t>Type</t>
  </si>
  <si>
    <t>Day 1</t>
  </si>
  <si>
    <t>Day 2</t>
  </si>
  <si>
    <t>Total</t>
  </si>
  <si>
    <t>Circuit Point</t>
  </si>
  <si>
    <t>MC</t>
  </si>
  <si>
    <t>AC</t>
  </si>
  <si>
    <t>Place</t>
  </si>
  <si>
    <t>NAME</t>
  </si>
  <si>
    <t>Total Points</t>
  </si>
  <si>
    <t>Placement Points</t>
  </si>
  <si>
    <t>PLACE</t>
  </si>
  <si>
    <t>MIXED COUPLES</t>
  </si>
  <si>
    <t>ADULT - CHILD</t>
  </si>
  <si>
    <t>Total Pounds of Walleye</t>
  </si>
  <si>
    <t>FORT PECK WALLEYE TOURNAMENTS SERIES</t>
  </si>
  <si>
    <t>AT</t>
  </si>
  <si>
    <t>Reuter, Jesse</t>
  </si>
  <si>
    <t>Kwasney, Chris</t>
  </si>
  <si>
    <t>Rush, Whit</t>
  </si>
  <si>
    <t>Cowen, Matt</t>
  </si>
  <si>
    <t>Seilstad, Carl</t>
  </si>
  <si>
    <t>Martinez, Cody</t>
  </si>
  <si>
    <t>Stahl, Dayle</t>
  </si>
  <si>
    <t>Kwasney, Blake</t>
  </si>
  <si>
    <t>Cowen, Blake</t>
  </si>
  <si>
    <t>Harada, Traci</t>
  </si>
  <si>
    <t>Seilstad, Cathy</t>
  </si>
  <si>
    <t>Glasgow, MT</t>
  </si>
  <si>
    <t>Wolf Point, MT</t>
  </si>
  <si>
    <t>Williston, ND</t>
  </si>
  <si>
    <t>Fort Peck, MT</t>
  </si>
  <si>
    <t>Sidney, MT</t>
  </si>
  <si>
    <t>Billings, MT</t>
  </si>
  <si>
    <t>Glendive, MT</t>
  </si>
  <si>
    <t>Laurel, MT</t>
  </si>
  <si>
    <t>Circle, MT</t>
  </si>
  <si>
    <t>Poplar, MT</t>
  </si>
  <si>
    <t>Lewistown, MT</t>
  </si>
  <si>
    <t>Saco, MT</t>
  </si>
  <si>
    <t>Fairview, MT</t>
  </si>
  <si>
    <t>Town</t>
  </si>
  <si>
    <t>Malta, MT</t>
  </si>
  <si>
    <t>Gillette, WY</t>
  </si>
  <si>
    <t>Reuter, Monica</t>
  </si>
  <si>
    <t>NAMES SPELLED DIFFERENT</t>
  </si>
  <si>
    <t>ROCK CREEK</t>
  </si>
  <si>
    <t>GOV CUP</t>
  </si>
  <si>
    <t>13.02 lbs</t>
  </si>
  <si>
    <t>BIG WALLEYE - ROCK CREEK TOURNAMENT</t>
  </si>
  <si>
    <t>BIG WALLEYE - GOVERNOR'S CUP TOURNAMENT</t>
  </si>
  <si>
    <t>HELL CREEK</t>
  </si>
  <si>
    <t>BIG WALLEYE - HELL CREEK TOURNAMENT</t>
  </si>
  <si>
    <t>31.75 inches</t>
  </si>
  <si>
    <t>Placement Weight</t>
  </si>
  <si>
    <t>Babb, Brandon</t>
  </si>
  <si>
    <t>Loudon, Colby</t>
  </si>
  <si>
    <t>Townsend, MT</t>
  </si>
  <si>
    <t>Oyloe, Marty</t>
  </si>
  <si>
    <t>Pronto, Dalton</t>
  </si>
  <si>
    <t>Huntley, MT</t>
  </si>
  <si>
    <t>Roy, MT</t>
  </si>
  <si>
    <t>Vogl, Dewey</t>
  </si>
  <si>
    <t>Great Falls, MT</t>
  </si>
  <si>
    <t>Roundup, MT</t>
  </si>
  <si>
    <t>Eggebrecht, Jason</t>
  </si>
  <si>
    <t>Rose, Andy</t>
  </si>
  <si>
    <t>Babb, Brady</t>
  </si>
  <si>
    <t>14.37 lbs</t>
  </si>
  <si>
    <t>Gorm, Steve</t>
  </si>
  <si>
    <t>Hell Creek Tournament</t>
  </si>
  <si>
    <t>1st Low Score Out</t>
  </si>
  <si>
    <t>1st Low Score Weight Out</t>
  </si>
  <si>
    <t>Loudon, Cierra</t>
  </si>
  <si>
    <t>Rose, Tim</t>
  </si>
  <si>
    <t>TOURNAMENTS FISHED</t>
  </si>
  <si>
    <t xml:space="preserve">      Fisherman</t>
  </si>
  <si>
    <t>Rock Creek</t>
  </si>
  <si>
    <t>Governor's Cup</t>
  </si>
  <si>
    <t>Hell Creek</t>
  </si>
  <si>
    <t>Total Teams</t>
  </si>
  <si>
    <t>Total Fisherman</t>
  </si>
  <si>
    <t>Bozeman, MT</t>
  </si>
  <si>
    <t>Toavs, Ted</t>
  </si>
  <si>
    <t>Buller, Tim</t>
  </si>
  <si>
    <t>Richey, MT</t>
  </si>
  <si>
    <t>Volbrecht, Clint</t>
  </si>
  <si>
    <t>Wick, Doug</t>
  </si>
  <si>
    <t>McNary, Ron</t>
  </si>
  <si>
    <t>Schwarzrock, Chris</t>
  </si>
  <si>
    <t>Mueller, Chad</t>
  </si>
  <si>
    <t>Vine, Kyle</t>
  </si>
  <si>
    <t>Vida, MT</t>
  </si>
  <si>
    <t>Olson, Brian</t>
  </si>
  <si>
    <t>Havre, MT</t>
  </si>
  <si>
    <t>Reynen, Joe</t>
  </si>
  <si>
    <t>Bechtold, Justin</t>
  </si>
  <si>
    <t>Willard, MT</t>
  </si>
  <si>
    <t>Keller, Kris</t>
  </si>
  <si>
    <t>Schmidt, Ken</t>
  </si>
  <si>
    <t>McClain, Dave</t>
  </si>
  <si>
    <t>Beaverton, MI</t>
  </si>
  <si>
    <t>Olson, Harlyn</t>
  </si>
  <si>
    <t>Wilcox, Wayne</t>
  </si>
  <si>
    <t>Patterson, Charles</t>
  </si>
  <si>
    <t>Sheridan, WY</t>
  </si>
  <si>
    <t>Dooley, Todd</t>
  </si>
  <si>
    <t>McElvain, Mike</t>
  </si>
  <si>
    <t>Strohm, Cody</t>
  </si>
  <si>
    <t>McDowell, Brady</t>
  </si>
  <si>
    <t>Froid, MT</t>
  </si>
  <si>
    <t>McMichael, Arlie</t>
  </si>
  <si>
    <t>Spearfish, SD</t>
  </si>
  <si>
    <t>Meier, Kristofer</t>
  </si>
  <si>
    <t>Hansen, Randy</t>
  </si>
  <si>
    <t>Baird, Joe</t>
  </si>
  <si>
    <t>Linder, Tim</t>
  </si>
  <si>
    <t>Pitman, Alan</t>
  </si>
  <si>
    <t>Ross, Wendi</t>
  </si>
  <si>
    <t>Reynolds, Darwin</t>
  </si>
  <si>
    <t>Buffalo, MT</t>
  </si>
  <si>
    <t>Taylor, Tyrel</t>
  </si>
  <si>
    <t>Williams, Kyle</t>
  </si>
  <si>
    <t>Montgomery, Keeley</t>
  </si>
  <si>
    <t>Miles City, MT</t>
  </si>
  <si>
    <t>Harper, Kevin</t>
  </si>
  <si>
    <t>Winnett, MT</t>
  </si>
  <si>
    <t>Dasinger, Marlys</t>
  </si>
  <si>
    <t>Anderson, Shane</t>
  </si>
  <si>
    <t>McKeever, Shane</t>
  </si>
  <si>
    <t>Lett, Omar</t>
  </si>
  <si>
    <t>Tounsley, Lucas</t>
  </si>
  <si>
    <t>Pronto, Garrett</t>
  </si>
  <si>
    <t>Verhasselt, Trevor</t>
  </si>
  <si>
    <t>Trimble, Clay</t>
  </si>
  <si>
    <t>Wieland, Corey</t>
  </si>
  <si>
    <t>Albright, Ryan</t>
  </si>
  <si>
    <t>Loudon, Bryce</t>
  </si>
  <si>
    <t>McDowell, Bryan</t>
  </si>
  <si>
    <t>Dunn, Craig</t>
  </si>
  <si>
    <t>Wemmer, Trenton</t>
  </si>
  <si>
    <t>Kittleson, Josh</t>
  </si>
  <si>
    <t>Mury, Kane</t>
  </si>
  <si>
    <t>Labatte, Lane</t>
  </si>
  <si>
    <t>Culbertson, MT</t>
  </si>
  <si>
    <t>Wirth, Cole</t>
  </si>
  <si>
    <t>Dunn, Clint</t>
  </si>
  <si>
    <t>Roth, Tanner</t>
  </si>
  <si>
    <t>Kleppelid, Trevor</t>
  </si>
  <si>
    <t>McNamee, Pat</t>
  </si>
  <si>
    <t>Park City, MT</t>
  </si>
  <si>
    <t>Justice, Chris</t>
  </si>
  <si>
    <t>Poole, Matt</t>
  </si>
  <si>
    <t>Swenson, John</t>
  </si>
  <si>
    <t>Belik, Shannon</t>
  </si>
  <si>
    <t>Sawyer, ND</t>
  </si>
  <si>
    <t>Kennedy, Tayler</t>
  </si>
  <si>
    <t>McConnell, Brook</t>
  </si>
  <si>
    <t>Belgrade, MT</t>
  </si>
  <si>
    <t>Filler, Doug</t>
  </si>
  <si>
    <t>June 3 &amp; 4, 2017</t>
  </si>
  <si>
    <t>Toavs, Tukker</t>
  </si>
  <si>
    <t>Schledewitz, Tyson</t>
  </si>
  <si>
    <t>Papineau, Jerome</t>
  </si>
  <si>
    <t>Mueller, Brady</t>
  </si>
  <si>
    <t>Tognetti, Colby</t>
  </si>
  <si>
    <t>Bouchard, Greg</t>
  </si>
  <si>
    <t>Loma, MT</t>
  </si>
  <si>
    <t>Larson, Ron</t>
  </si>
  <si>
    <t>Bechtold, Jason</t>
  </si>
  <si>
    <t>Jones, Mark</t>
  </si>
  <si>
    <t>McClain, Ann</t>
  </si>
  <si>
    <t>Olson, Laken</t>
  </si>
  <si>
    <t>Dooley, Alfred</t>
  </si>
  <si>
    <t>Seidl, Bill</t>
  </si>
  <si>
    <t>Bumgarner, Tyler</t>
  </si>
  <si>
    <t>Ecklund, Steve</t>
  </si>
  <si>
    <t>Shepherd, MT</t>
  </si>
  <si>
    <t>McMichael, Wayne</t>
  </si>
  <si>
    <t>Nashua, MT</t>
  </si>
  <si>
    <t>Vaith, Joe</t>
  </si>
  <si>
    <t>Sioux Falls, SD</t>
  </si>
  <si>
    <t>McPherson, Gavin</t>
  </si>
  <si>
    <t>Pitman, Angela</t>
  </si>
  <si>
    <t>Medicine Lake, MT</t>
  </si>
  <si>
    <t>Linder, Steve</t>
  </si>
  <si>
    <t>Poff, Brandon</t>
  </si>
  <si>
    <t>Tioga, ND</t>
  </si>
  <si>
    <t>Pitman, Lorna</t>
  </si>
  <si>
    <t>Wilcox, Owen</t>
  </si>
  <si>
    <t>Blomquist, Dean</t>
  </si>
  <si>
    <t>Harper, Austin</t>
  </si>
  <si>
    <t>Wibaux, MT</t>
  </si>
  <si>
    <t>Grotjohn, Chris</t>
  </si>
  <si>
    <t>Dasinger, Zack</t>
  </si>
  <si>
    <t>Maldonado, Cody</t>
  </si>
  <si>
    <t>McKeever, Kurtis</t>
  </si>
  <si>
    <t>Hagfeldt, Mike</t>
  </si>
  <si>
    <t>Anderson, Jared</t>
  </si>
  <si>
    <t>Barrett, Chad</t>
  </si>
  <si>
    <t>Harrell, Larry</t>
  </si>
  <si>
    <t>Dahlquist, Kelly</t>
  </si>
  <si>
    <t>Albright, Cortnee</t>
  </si>
  <si>
    <t>McDowell, McKenzie</t>
  </si>
  <si>
    <t>Dunn, Mike</t>
  </si>
  <si>
    <t>Vine, Jeff</t>
  </si>
  <si>
    <t>Green, Kayla</t>
  </si>
  <si>
    <t>Mundel, Jason</t>
  </si>
  <si>
    <t>Mury, Billie</t>
  </si>
  <si>
    <t>Lien, Tanner</t>
  </si>
  <si>
    <t>Savage, MT</t>
  </si>
  <si>
    <t>Mindt, Larry</t>
  </si>
  <si>
    <t>Kleppelid, Todd</t>
  </si>
  <si>
    <t>Mehling, Ryan</t>
  </si>
  <si>
    <t>Hardin, MT</t>
  </si>
  <si>
    <t>Buer, Brady</t>
  </si>
  <si>
    <t>Iwen, Shawn</t>
  </si>
  <si>
    <t>Stanley, ND</t>
  </si>
  <si>
    <t>Filler, Justin</t>
  </si>
  <si>
    <t>July 7 &amp; 8, 2017</t>
  </si>
  <si>
    <t>Belle Fourche, SD</t>
  </si>
  <si>
    <t>Gibbs, Mike</t>
  </si>
  <si>
    <t>Johnson, Michael</t>
  </si>
  <si>
    <t>Leigh, NE</t>
  </si>
  <si>
    <t>Helena, MT</t>
  </si>
  <si>
    <t>Dickinson, ND</t>
  </si>
  <si>
    <t>Ketchem, Jesse</t>
  </si>
  <si>
    <t>Jordan, MT</t>
  </si>
  <si>
    <t>Burg, Dave</t>
  </si>
  <si>
    <t>Harada, Steve</t>
  </si>
  <si>
    <t>McLaughlin, Rick</t>
  </si>
  <si>
    <t>Glenrock, WY</t>
  </si>
  <si>
    <t>Stahl, Eric</t>
  </si>
  <si>
    <t>Smith, Alton</t>
  </si>
  <si>
    <t>Patten, Dennis</t>
  </si>
  <si>
    <t>Friendship, WI</t>
  </si>
  <si>
    <t>Sundheim, Scott</t>
  </si>
  <si>
    <t>Herman, Josh</t>
  </si>
  <si>
    <t>Krebsbach, Kirby</t>
  </si>
  <si>
    <t>Chappell, Steve</t>
  </si>
  <si>
    <t>Tabacco, Jerry</t>
  </si>
  <si>
    <t>Haught, Cory</t>
  </si>
  <si>
    <t>Woodall, Wayne</t>
  </si>
  <si>
    <t>Watford City, ND</t>
  </si>
  <si>
    <t>Patton, Mike</t>
  </si>
  <si>
    <t>Irrigon, OR</t>
  </si>
  <si>
    <t>Roberts, Fred</t>
  </si>
  <si>
    <t>Biilings, MT</t>
  </si>
  <si>
    <t>Dasinger, Jordan</t>
  </si>
  <si>
    <t>Harding, Mick</t>
  </si>
  <si>
    <t>Baltic, SD</t>
  </si>
  <si>
    <t>Polivka, Nick</t>
  </si>
  <si>
    <t>Walter, Dan</t>
  </si>
  <si>
    <t>Gibbs-Atkinson, Georgia</t>
  </si>
  <si>
    <t>Gibbs, Aspen</t>
  </si>
  <si>
    <t>Johnson, Sheryl</t>
  </si>
  <si>
    <t>Leigh NE</t>
  </si>
  <si>
    <t>Ketchem, Austin</t>
  </si>
  <si>
    <t>Patterson Rita</t>
  </si>
  <si>
    <t>Burg, Seth</t>
  </si>
  <si>
    <t>Rose, Breyden</t>
  </si>
  <si>
    <t>Olson, Ricci</t>
  </si>
  <si>
    <t>McLaughlin, Jeralyn</t>
  </si>
  <si>
    <t>Smith, Sue</t>
  </si>
  <si>
    <t>Patton, Cody</t>
  </si>
  <si>
    <t>Sundheim, Cindy</t>
  </si>
  <si>
    <t>Herman, Larry</t>
  </si>
  <si>
    <t>Krebsbach, Jennifer</t>
  </si>
  <si>
    <t>Pitman, Matthew A.</t>
  </si>
  <si>
    <t>Chappell, Baylie</t>
  </si>
  <si>
    <t>King, Jo</t>
  </si>
  <si>
    <t>Morse, Shane</t>
  </si>
  <si>
    <t>Haught, Erika</t>
  </si>
  <si>
    <t>Zupko, Hunter</t>
  </si>
  <si>
    <t>Flensberg, MN</t>
  </si>
  <si>
    <t>Rush, Carly</t>
  </si>
  <si>
    <t>Hagen, Michelle</t>
  </si>
  <si>
    <t>Roberts, Ryan</t>
  </si>
  <si>
    <t>Kwasney, Jessica</t>
  </si>
  <si>
    <t>Young, Jace</t>
  </si>
  <si>
    <t>Harding, Torry</t>
  </si>
  <si>
    <t>Sandord, Ken</t>
  </si>
  <si>
    <t>Walter, Pam</t>
  </si>
  <si>
    <t>McElvain, Bobby</t>
  </si>
  <si>
    <t>Kepp, Kenny</t>
  </si>
  <si>
    <t xml:space="preserve">Miller, Wes </t>
  </si>
  <si>
    <t xml:space="preserve">Murnion, Joye </t>
  </si>
  <si>
    <t>Tubbs, Tom</t>
  </si>
  <si>
    <t xml:space="preserve">Rasmusan, JR </t>
  </si>
  <si>
    <t xml:space="preserve">Phipps, Clyde </t>
  </si>
  <si>
    <t xml:space="preserve">Rose, Andy </t>
  </si>
  <si>
    <t xml:space="preserve">Sinks, Dereck </t>
  </si>
  <si>
    <t xml:space="preserve">Fuchs, Shane </t>
  </si>
  <si>
    <t xml:space="preserve">Romero, Anita </t>
  </si>
  <si>
    <t xml:space="preserve">Montgomery, Keeley </t>
  </si>
  <si>
    <t xml:space="preserve">Schledewitz, Travis </t>
  </si>
  <si>
    <t xml:space="preserve">Meyer, Jeff </t>
  </si>
  <si>
    <t xml:space="preserve">Walker, Shawn </t>
  </si>
  <si>
    <t>Pratt, John</t>
  </si>
  <si>
    <t xml:space="preserve">Mitchell, Bill </t>
  </si>
  <si>
    <t xml:space="preserve">Carlson, Rena </t>
  </si>
  <si>
    <t>Buller, Bryan</t>
  </si>
  <si>
    <t>July 23 &amp; 24, 2017</t>
  </si>
  <si>
    <t>Miller, Thomas</t>
  </si>
  <si>
    <t xml:space="preserve">Phipps, Cal </t>
  </si>
  <si>
    <t>Tubbs, Roxanne</t>
  </si>
  <si>
    <t>Rasmusan, Tyana</t>
  </si>
  <si>
    <t>Phipps, Brem</t>
  </si>
  <si>
    <t>Rose, Sam</t>
  </si>
  <si>
    <t xml:space="preserve">Loudon, Cierra </t>
  </si>
  <si>
    <t>Fuchs, Jenny</t>
  </si>
  <si>
    <t>Romero, Aaron</t>
  </si>
  <si>
    <t>Montgomery, Stacy</t>
  </si>
  <si>
    <t xml:space="preserve">Reordon, Tyson </t>
  </si>
  <si>
    <t>Meyer, Kim</t>
  </si>
  <si>
    <t>Walker, Lane</t>
  </si>
  <si>
    <t>Pratt, Kauner</t>
  </si>
  <si>
    <t xml:space="preserve">Nance, Connie </t>
  </si>
  <si>
    <t xml:space="preserve">Ligtenberg, Larry </t>
  </si>
  <si>
    <t>July 23 &amp; 24, 20157</t>
  </si>
  <si>
    <t>Atkinson, Jamie</t>
  </si>
  <si>
    <t>Low Score Weight Out</t>
  </si>
  <si>
    <t>Low Score Out</t>
  </si>
  <si>
    <t>Anvik, Brad</t>
  </si>
  <si>
    <t>Team #</t>
  </si>
  <si>
    <t>Name</t>
  </si>
  <si>
    <t>ALS #</t>
  </si>
  <si>
    <t xml:space="preserve">Town </t>
  </si>
  <si>
    <t>Total Teams Per Tournament</t>
  </si>
  <si>
    <t>15.08 lbs</t>
  </si>
  <si>
    <t>33.25 inches</t>
  </si>
  <si>
    <t>Fisherman</t>
  </si>
  <si>
    <t>Fisherman fished multiple tournaments</t>
  </si>
  <si>
    <t>Total Fisherman for the series</t>
  </si>
  <si>
    <t>BIG FISH FOR THE FORT PECK SERIES</t>
  </si>
  <si>
    <t>They fished 2 tournaments together &amp; the fish was released</t>
  </si>
  <si>
    <t>MC Teams</t>
  </si>
  <si>
    <t>AC TOURNAMENTS FISHED</t>
  </si>
  <si>
    <t>MC Tournamnets Fished</t>
  </si>
  <si>
    <t>June 2 &amp; 3, 2018</t>
  </si>
  <si>
    <t xml:space="preserve">Majeske, Dan </t>
  </si>
  <si>
    <t>Mehling, Roy</t>
  </si>
  <si>
    <t>Holmes, Doc "Bill"</t>
  </si>
  <si>
    <t>Christensen, Dave</t>
  </si>
  <si>
    <t>Silesia, MT</t>
  </si>
  <si>
    <t>Schlasser, Gabriel</t>
  </si>
  <si>
    <t>Great Fall, MT</t>
  </si>
  <si>
    <t>Brewster, Chad</t>
  </si>
  <si>
    <t>Beulah, ND</t>
  </si>
  <si>
    <t>Gilkison, David</t>
  </si>
  <si>
    <t>Dunn, Chad</t>
  </si>
  <si>
    <t>Neisen, Matt</t>
  </si>
  <si>
    <t>Evans, Ron</t>
  </si>
  <si>
    <t>Kirkegard, Jeremiah</t>
  </si>
  <si>
    <t>Krumwiede, Keil</t>
  </si>
  <si>
    <t>Sikveland, Rex</t>
  </si>
  <si>
    <t>Redfield, William Buzz</t>
  </si>
  <si>
    <t>Burman, Brett</t>
  </si>
  <si>
    <t>Seymour, Robbie</t>
  </si>
  <si>
    <t>Braaten, Jarrett</t>
  </si>
  <si>
    <t>Hinrichs, Bill</t>
  </si>
  <si>
    <t>Three Forks, MT</t>
  </si>
  <si>
    <t>Azure, Scott</t>
  </si>
  <si>
    <t>Killen, Brody</t>
  </si>
  <si>
    <t>Angela, MT</t>
  </si>
  <si>
    <t>Woodward, Scott</t>
  </si>
  <si>
    <t>Bentiez, Omar</t>
  </si>
  <si>
    <t>Rasmusan, JR</t>
  </si>
  <si>
    <t>Simpson, Brennan</t>
  </si>
  <si>
    <t>Wiliston, ND</t>
  </si>
  <si>
    <t>Peterson, Albert</t>
  </si>
  <si>
    <t>Ryegate, MT</t>
  </si>
  <si>
    <t>Messer, Tim</t>
  </si>
  <si>
    <t>Volbrecht, Megan</t>
  </si>
  <si>
    <t>Schlasser, Sharlee</t>
  </si>
  <si>
    <t>Ft Peck, MT</t>
  </si>
  <si>
    <t>Mehling, Presley</t>
  </si>
  <si>
    <t>Abelseth, Jordan</t>
  </si>
  <si>
    <t>Hatzenbiler, Jake</t>
  </si>
  <si>
    <t>Loudon, Jere</t>
  </si>
  <si>
    <t>Nagle, Jeff</t>
  </si>
  <si>
    <t>Gordon, Zelk</t>
  </si>
  <si>
    <t>Ellefson, Dan</t>
  </si>
  <si>
    <t>Hagemeister, Donny</t>
  </si>
  <si>
    <t>Phipps, Clyde</t>
  </si>
  <si>
    <t>Dunn, Patrick</t>
  </si>
  <si>
    <t>Bentley, Logan</t>
  </si>
  <si>
    <t>Krumwiede, Roger</t>
  </si>
  <si>
    <t>Coram, MT</t>
  </si>
  <si>
    <t>McDowell, Mckenzie</t>
  </si>
  <si>
    <t>Green, Willie</t>
  </si>
  <si>
    <t>York, Michael</t>
  </si>
  <si>
    <t>Gibbs, Lee</t>
  </si>
  <si>
    <t>Kleinke, Jon</t>
  </si>
  <si>
    <t>Pedersen, Robert</t>
  </si>
  <si>
    <t>Engstrom, Bob</t>
  </si>
  <si>
    <t>Seymour, Russ</t>
  </si>
  <si>
    <t>Swanson, Scott</t>
  </si>
  <si>
    <t>Jevning, Rodger</t>
  </si>
  <si>
    <t>Law, Stuart</t>
  </si>
  <si>
    <t>Goyette, Mark</t>
  </si>
  <si>
    <t>Dakham, Orrin</t>
  </si>
  <si>
    <t>Quincey, Cam</t>
  </si>
  <si>
    <t>Kjelstrup, Tory</t>
  </si>
  <si>
    <t>Stevenson, Scott</t>
  </si>
  <si>
    <t>Ward, Trevor</t>
  </si>
  <si>
    <t>Dieriks, Jeff</t>
  </si>
  <si>
    <t>Paplzynski, Jeff</t>
  </si>
  <si>
    <t>Red Deer, ALB, Canada</t>
  </si>
  <si>
    <t>Nygaard, Lloyd</t>
  </si>
  <si>
    <t>July 13 &amp; 14, 2018</t>
  </si>
  <si>
    <t>Johnson, Marvin</t>
  </si>
  <si>
    <t>Jansa, Ken</t>
  </si>
  <si>
    <t>LaFond, Thomas</t>
  </si>
  <si>
    <t>Bell, Steve</t>
  </si>
  <si>
    <t>Castleberry, David</t>
  </si>
  <si>
    <t>Hammer, William</t>
  </si>
  <si>
    <t>Normandy, Brett</t>
  </si>
  <si>
    <t>Wirtzberger, Bill</t>
  </si>
  <si>
    <t>Chappell, Mike</t>
  </si>
  <si>
    <t>Belik, Daryl</t>
  </si>
  <si>
    <t>Horn, Joe</t>
  </si>
  <si>
    <t>Smith, Leland</t>
  </si>
  <si>
    <t>Fischer, Matt</t>
  </si>
  <si>
    <t>Maul, Randy</t>
  </si>
  <si>
    <t>Jennings, Tim</t>
  </si>
  <si>
    <t>Koessl, Todd</t>
  </si>
  <si>
    <t>Griffin, Benjamin</t>
  </si>
  <si>
    <t>Sando, Kyle</t>
  </si>
  <si>
    <t>Gibbs, Reg</t>
  </si>
  <si>
    <t>Chapman, Tom</t>
  </si>
  <si>
    <t>Barton, Dan</t>
  </si>
  <si>
    <t>Kavon, Joe</t>
  </si>
  <si>
    <t>Plentywood, MT</t>
  </si>
  <si>
    <t>Swanson, Arley</t>
  </si>
  <si>
    <t>Bentley, Brian</t>
  </si>
  <si>
    <t>Stadelmaier, Steve</t>
  </si>
  <si>
    <t>Ft. Collins, TX</t>
  </si>
  <si>
    <t>Sugg, Levi</t>
  </si>
  <si>
    <t>Albright, Tony</t>
  </si>
  <si>
    <t>Reierson, Fred</t>
  </si>
  <si>
    <t>Johnson, Mike</t>
  </si>
  <si>
    <t>Smith, Brent</t>
  </si>
  <si>
    <t>Williamson, Matt</t>
  </si>
  <si>
    <t>Minot, ND</t>
  </si>
  <si>
    <t>Green, Rick</t>
  </si>
  <si>
    <t>Britzman, John</t>
  </si>
  <si>
    <t>Olness, Ernie</t>
  </si>
  <si>
    <t>Blocek, Darrell</t>
  </si>
  <si>
    <t>Dayton, WY</t>
  </si>
  <si>
    <t>Gabriel, Jim</t>
  </si>
  <si>
    <t>Morse, William</t>
  </si>
  <si>
    <t>Barton, Don</t>
  </si>
  <si>
    <t>Reid, Nick</t>
  </si>
  <si>
    <t>Colstrip, MT</t>
  </si>
  <si>
    <t>Dorval, Gary</t>
  </si>
  <si>
    <t>Newtown, ND</t>
  </si>
  <si>
    <t>Young, Todd</t>
  </si>
  <si>
    <t>Mailey, Denny</t>
  </si>
  <si>
    <t>Johnston, Douglas</t>
  </si>
  <si>
    <t>Cushing, Tom</t>
  </si>
  <si>
    <t>South, Denny</t>
  </si>
  <si>
    <t>Absarokee, MT</t>
  </si>
  <si>
    <t>Forden, Clayton</t>
  </si>
  <si>
    <t>Boyer, Kirk</t>
  </si>
  <si>
    <t>Smith, Dallas</t>
  </si>
  <si>
    <t>Aitken, MN</t>
  </si>
  <si>
    <t>Herbold, Joe</t>
  </si>
  <si>
    <t>Miller, Stevin</t>
  </si>
  <si>
    <t>Walker, Sean</t>
  </si>
  <si>
    <t>Zimdars, Ty</t>
  </si>
  <si>
    <t>Bloomfield, MT</t>
  </si>
  <si>
    <t>Young, Trent</t>
  </si>
  <si>
    <t>Columbia Falls, MT</t>
  </si>
  <si>
    <t>George, David</t>
  </si>
  <si>
    <t>Griebel, Mitch</t>
  </si>
  <si>
    <t>Porter, William</t>
  </si>
  <si>
    <t>Cheyenne, WY</t>
  </si>
  <si>
    <t>McKechnie, Cory</t>
  </si>
  <si>
    <t>Glasoe, Rodney</t>
  </si>
  <si>
    <t>Jackson, Storm</t>
  </si>
  <si>
    <t>Bengochea, Griffin</t>
  </si>
  <si>
    <t>Gilman, Corey</t>
  </si>
  <si>
    <t>Boos, Darcy</t>
  </si>
  <si>
    <t>Sanford, Brad</t>
  </si>
  <si>
    <t>Arnegard, ND</t>
  </si>
  <si>
    <t>Uphaus, Jim</t>
  </si>
  <si>
    <t>Ryder, Pat</t>
  </si>
  <si>
    <t>Dyke, Dalon</t>
  </si>
  <si>
    <t>Baker, MT</t>
  </si>
  <si>
    <t>Murnion, Joye</t>
  </si>
  <si>
    <t>Carnahan, Fuzz</t>
  </si>
  <si>
    <t>Haight, Cory</t>
  </si>
  <si>
    <t>Harper, Kody</t>
  </si>
  <si>
    <t>Slater, Pat</t>
  </si>
  <si>
    <t>Powell, WY</t>
  </si>
  <si>
    <t>Roggow, Sam</t>
  </si>
  <si>
    <t>Shoshoni, WY</t>
  </si>
  <si>
    <t>Dull, Paul</t>
  </si>
  <si>
    <t>Hinsdale, MT</t>
  </si>
  <si>
    <t>Rossol, Chris</t>
  </si>
  <si>
    <t>Zeadow, Matt</t>
  </si>
  <si>
    <t>Simpson, Audie</t>
  </si>
  <si>
    <t>Barbot, Rory</t>
  </si>
  <si>
    <t>Koski, Jeff</t>
  </si>
  <si>
    <t>McKechnie, Ty</t>
  </si>
  <si>
    <t>Scott, Travis</t>
  </si>
  <si>
    <t>Harlowton, MT</t>
  </si>
  <si>
    <t>LaRoche, Ron</t>
  </si>
  <si>
    <t>Morgareidge, Mike</t>
  </si>
  <si>
    <t>Hickey, Bob</t>
  </si>
  <si>
    <t>Kalispell, MT</t>
  </si>
  <si>
    <t>Mosel, Darren</t>
  </si>
  <si>
    <t>Chamberlain, SD</t>
  </si>
  <si>
    <t>Burull, Cody</t>
  </si>
  <si>
    <t>Reliance, SD</t>
  </si>
  <si>
    <t>Lynch, Kevin</t>
  </si>
  <si>
    <t>Pokrzywinski, Rick</t>
  </si>
  <si>
    <t>Plouffe, Jason</t>
  </si>
  <si>
    <t>Novak, Brad</t>
  </si>
  <si>
    <t>Schock, Jarrell</t>
  </si>
  <si>
    <t>Anderson, Scott</t>
  </si>
  <si>
    <t>Butcher, Julian</t>
  </si>
  <si>
    <t>Meidinger, Roger</t>
  </si>
  <si>
    <t>Menge, Patrick</t>
  </si>
  <si>
    <t>Wiley, Curt</t>
  </si>
  <si>
    <t>Krieger, Justin</t>
  </si>
  <si>
    <t>Formanek, Chad</t>
  </si>
  <si>
    <t>Wheatland, WY</t>
  </si>
  <si>
    <t>Henry, Tracy</t>
  </si>
  <si>
    <t>Thomas, Layne</t>
  </si>
  <si>
    <t>Nygard, Danny</t>
  </si>
  <si>
    <t>Cut Bank, MT</t>
  </si>
  <si>
    <t>Morehouse, Luke</t>
  </si>
  <si>
    <t>Salvevold, Gy</t>
  </si>
  <si>
    <t>Sowerwine, E.O</t>
  </si>
  <si>
    <t>Scheeler, Jefferey</t>
  </si>
  <si>
    <t>Corns, David</t>
  </si>
  <si>
    <t>Pine Haven, MT</t>
  </si>
  <si>
    <t>Redfern, Randy</t>
  </si>
  <si>
    <t>Sprecher, Marley</t>
  </si>
  <si>
    <t>Elgin, ND</t>
  </si>
  <si>
    <t>Holte, Landon</t>
  </si>
  <si>
    <t>Murnion, Rex</t>
  </si>
  <si>
    <t>Barrett, Brandon</t>
  </si>
  <si>
    <t>Bosch, Wade</t>
  </si>
  <si>
    <t>Jamison, Don</t>
  </si>
  <si>
    <t>E. Helena, MT</t>
  </si>
  <si>
    <t>Waarvik, Trevor</t>
  </si>
  <si>
    <t>Ohlson, Zac</t>
  </si>
  <si>
    <t>Harmel, Eric</t>
  </si>
  <si>
    <t>McClain, Tyler</t>
  </si>
  <si>
    <t>Arthur, Adam</t>
  </si>
  <si>
    <t>Erickson, Jay</t>
  </si>
  <si>
    <t>Herden, Jerry</t>
  </si>
  <si>
    <t>Ranchester, WY</t>
  </si>
  <si>
    <t>Patten, Brad</t>
  </si>
  <si>
    <t>Dovre, Travis</t>
  </si>
  <si>
    <t>Murray, Kenny</t>
  </si>
  <si>
    <t>Urlacher, Jake</t>
  </si>
  <si>
    <t>Green, Corey</t>
  </si>
  <si>
    <t>Eubanks, Lenny</t>
  </si>
  <si>
    <t>Rod, Brandon</t>
  </si>
  <si>
    <t>Kittleson, Clay</t>
  </si>
  <si>
    <t>Johnson, Donald</t>
  </si>
  <si>
    <t>Jansa, Tony</t>
  </si>
  <si>
    <t>Wellington, CO</t>
  </si>
  <si>
    <t>LaFond, Jessen</t>
  </si>
  <si>
    <t>Ball, Lisa</t>
  </si>
  <si>
    <t>Baracker, Jerry</t>
  </si>
  <si>
    <t>Whitefish, MT</t>
  </si>
  <si>
    <t>Hammar, Joyce</t>
  </si>
  <si>
    <t>Normandy, Trent</t>
  </si>
  <si>
    <t>Normandy, Bruce</t>
  </si>
  <si>
    <t>Mord, Adam</t>
  </si>
  <si>
    <t>Baxter, MN</t>
  </si>
  <si>
    <t>Huffman, Paul</t>
  </si>
  <si>
    <t>Harrell, Brett</t>
  </si>
  <si>
    <t>West, Matt</t>
  </si>
  <si>
    <t>Langford, SD</t>
  </si>
  <si>
    <t>Sandbeck, James</t>
  </si>
  <si>
    <t>E. Grand Forks, MN</t>
  </si>
  <si>
    <t>Armbrister, Dean</t>
  </si>
  <si>
    <t>Faulk, Gary</t>
  </si>
  <si>
    <t>Indian Trail, NC</t>
  </si>
  <si>
    <t>Billings,MT</t>
  </si>
  <si>
    <t>Hinderager, Ty</t>
  </si>
  <si>
    <t>Fort Shaw, MT</t>
  </si>
  <si>
    <t>Card, Jason</t>
  </si>
  <si>
    <t>Smith, Matt</t>
  </si>
  <si>
    <t>Roberts, Wade</t>
  </si>
  <si>
    <t>Koessl, Jon</t>
  </si>
  <si>
    <t>Michaelson, Matt</t>
  </si>
  <si>
    <t>Huntley, Kyle</t>
  </si>
  <si>
    <t>Gibbs, Jordan</t>
  </si>
  <si>
    <t>Hoffman, Edgar</t>
  </si>
  <si>
    <t>Barton, Cole</t>
  </si>
  <si>
    <t>Kavon, Rob</t>
  </si>
  <si>
    <t>Spokane, WA</t>
  </si>
  <si>
    <t>Swanson, Shelby</t>
  </si>
  <si>
    <t>Grubbs, Tommy</t>
  </si>
  <si>
    <t>Lingle, WY</t>
  </si>
  <si>
    <t>Acres, Cllint</t>
  </si>
  <si>
    <t>Riverton, WY</t>
  </si>
  <si>
    <t>Sugg, Bill</t>
  </si>
  <si>
    <t>McCann, Dalyn</t>
  </si>
  <si>
    <t>Buffalo, SD</t>
  </si>
  <si>
    <t>Reierson Blake</t>
  </si>
  <si>
    <t>Morris, Jacob</t>
  </si>
  <si>
    <t>Goodman, Ben</t>
  </si>
  <si>
    <t>Mortenson, Dustin</t>
  </si>
  <si>
    <t>Olness, Brent</t>
  </si>
  <si>
    <t>Verley, Paul</t>
  </si>
  <si>
    <t>Burkhardt, Cheri</t>
  </si>
  <si>
    <t>Barton, Myla Jo</t>
  </si>
  <si>
    <t>Holt, Scott</t>
  </si>
  <si>
    <t>Wimmer, Trenton</t>
  </si>
  <si>
    <t>Reid, Wayne</t>
  </si>
  <si>
    <t xml:space="preserve"> Sidney, MT</t>
  </si>
  <si>
    <t>Merk, Karl</t>
  </si>
  <si>
    <t>Dorval, Cade</t>
  </si>
  <si>
    <t>Headley, Heath</t>
  </si>
  <si>
    <t>McCloy, Dillon</t>
  </si>
  <si>
    <t>Pompeys Pillar, MT</t>
  </si>
  <si>
    <t>Grooms, Bradford</t>
  </si>
  <si>
    <t>Pittack, Van</t>
  </si>
  <si>
    <t>Esp, Eric</t>
  </si>
  <si>
    <t>Fishtail, MT</t>
  </si>
  <si>
    <t>Olson, Ryder</t>
  </si>
  <si>
    <t>Dorval, Devin</t>
  </si>
  <si>
    <t>Morehouse, Adam</t>
  </si>
  <si>
    <t>Hallock, Craig</t>
  </si>
  <si>
    <t>Young, Hayley</t>
  </si>
  <si>
    <t>Miller, Kevin</t>
  </si>
  <si>
    <t>Walker, Jett</t>
  </si>
  <si>
    <t>Dayton,WY</t>
  </si>
  <si>
    <t>Wold, Ken</t>
  </si>
  <si>
    <t>Kemp, BJ</t>
  </si>
  <si>
    <t>Girard, Russ</t>
  </si>
  <si>
    <t>Yakima, WA</t>
  </si>
  <si>
    <t>Sanford, Ron</t>
  </si>
  <si>
    <t>Bismark, ND</t>
  </si>
  <si>
    <t>Craig, Chuck</t>
  </si>
  <si>
    <t>Mitchell, NE</t>
  </si>
  <si>
    <t>Dowding, Rod</t>
  </si>
  <si>
    <t>Newcastle, WY</t>
  </si>
  <si>
    <t>Johnson, Tyler</t>
  </si>
  <si>
    <t>Glasoe, Ray</t>
  </si>
  <si>
    <t>Glenrock WY</t>
  </si>
  <si>
    <t>Komrosky, Doug</t>
  </si>
  <si>
    <t>Bates, Brett</t>
  </si>
  <si>
    <t>Collinsworth, Scott</t>
  </si>
  <si>
    <t>Anaconda, MT</t>
  </si>
  <si>
    <t>Sanford, Kevin</t>
  </si>
  <si>
    <t>Holtan, Greg</t>
  </si>
  <si>
    <t>McAllister, MT</t>
  </si>
  <si>
    <t>Schlieve, Terry</t>
  </si>
  <si>
    <t>Devils Lake, ND</t>
  </si>
  <si>
    <t>Ferrell, Mark</t>
  </si>
  <si>
    <t>Shephard, MT</t>
  </si>
  <si>
    <t>Phipps, Cal</t>
  </si>
  <si>
    <t>Hansen, Bill</t>
  </si>
  <si>
    <t>Boardman, Jay</t>
  </si>
  <si>
    <t>Legate, Bill</t>
  </si>
  <si>
    <t>Grand Rapids, MI</t>
  </si>
  <si>
    <t>Beery, Jason</t>
  </si>
  <si>
    <t>Brockway, MT</t>
  </si>
  <si>
    <t>Nuss, Mark</t>
  </si>
  <si>
    <t>Huseby, Butch</t>
  </si>
  <si>
    <t>Combs, Mark</t>
  </si>
  <si>
    <t>Rossol, Ken</t>
  </si>
  <si>
    <t>Rodgers, Nickolas</t>
  </si>
  <si>
    <t>Townsend, Mt</t>
  </si>
  <si>
    <t>Barbot, Tate</t>
  </si>
  <si>
    <t>Fossum, Scott</t>
  </si>
  <si>
    <t>Clark, Wyatt</t>
  </si>
  <si>
    <t>Amundsen, Travis</t>
  </si>
  <si>
    <t>Williams, Kennie</t>
  </si>
  <si>
    <t>Reynen, Jake</t>
  </si>
  <si>
    <t>Johnson, Trevor</t>
  </si>
  <si>
    <t>Rockafellow, Dan</t>
  </si>
  <si>
    <t>Pazour, Joel</t>
  </si>
  <si>
    <t>Pukwana, SD</t>
  </si>
  <si>
    <t>Hickey, Wes</t>
  </si>
  <si>
    <t>Bloch, Mike</t>
  </si>
  <si>
    <t>Lovell, WY</t>
  </si>
  <si>
    <t>Durand, Larry</t>
  </si>
  <si>
    <t>Nelson, Jonny</t>
  </si>
  <si>
    <t>Plouffe, Levi</t>
  </si>
  <si>
    <t>Novak, William</t>
  </si>
  <si>
    <t>Schock, Jodi</t>
  </si>
  <si>
    <t>Anderson, Austin</t>
  </si>
  <si>
    <t>Norby, Jeremy</t>
  </si>
  <si>
    <t>Laprath, Levi</t>
  </si>
  <si>
    <t>Heins, Doug</t>
  </si>
  <si>
    <t>Bock, MN</t>
  </si>
  <si>
    <t>Leintz, Gavin</t>
  </si>
  <si>
    <t>Dempsey, Ryan</t>
  </si>
  <si>
    <t>Menge, Russell</t>
  </si>
  <si>
    <t>Dejohg, Joe</t>
  </si>
  <si>
    <t>Hobson, MT</t>
  </si>
  <si>
    <t>Hanson, Darin</t>
  </si>
  <si>
    <t>Jairell, Robert</t>
  </si>
  <si>
    <t>Zeiger, Jeff</t>
  </si>
  <si>
    <t>Thomas, Clint</t>
  </si>
  <si>
    <t>Nygard, Robert</t>
  </si>
  <si>
    <t>Morehouse, Jack</t>
  </si>
  <si>
    <t>Hollatz, Alvin</t>
  </si>
  <si>
    <t>Salvevold, Bridger</t>
  </si>
  <si>
    <t>Parsons, Joe</t>
  </si>
  <si>
    <t>Saratogo, WY</t>
  </si>
  <si>
    <t>Bolstad, Kash</t>
  </si>
  <si>
    <t>Alpers, Drew</t>
  </si>
  <si>
    <t>Lang, Robbie</t>
  </si>
  <si>
    <t>Carlite, WY</t>
  </si>
  <si>
    <t>Seidl, Mike</t>
  </si>
  <si>
    <t>Newton, Mike</t>
  </si>
  <si>
    <t>Wemmer, Paul</t>
  </si>
  <si>
    <t>Nashua,  MT</t>
  </si>
  <si>
    <t>Roth, Kyle</t>
  </si>
  <si>
    <t>Holte, Carter</t>
  </si>
  <si>
    <t>Murnion, Angela</t>
  </si>
  <si>
    <t>Bolinski, Danielle</t>
  </si>
  <si>
    <t>Buerkley, Trevor</t>
  </si>
  <si>
    <t>Waters, Chad</t>
  </si>
  <si>
    <t>Vero Beach, FL</t>
  </si>
  <si>
    <t>Wilson, Jerry</t>
  </si>
  <si>
    <t>Palm, Josh</t>
  </si>
  <si>
    <t>DeBoer,Todd</t>
  </si>
  <si>
    <t>McCauley, Tim</t>
  </si>
  <si>
    <t>McClain, David</t>
  </si>
  <si>
    <t>Gagnon, Vern</t>
  </si>
  <si>
    <t>Erickson, Loverty</t>
  </si>
  <si>
    <t>Patten, Cody</t>
  </si>
  <si>
    <t>Egg Harbor WI</t>
  </si>
  <si>
    <t>Gray, Steven</t>
  </si>
  <si>
    <t>Patten, Blake</t>
  </si>
  <si>
    <t>Dovre, Trenton</t>
  </si>
  <si>
    <t>Haralson, Rocky</t>
  </si>
  <si>
    <t>Wick, Dayton</t>
  </si>
  <si>
    <t>Theil, Cody</t>
  </si>
  <si>
    <t>Teal, Craig</t>
  </si>
  <si>
    <t>Detroit Lake, MN</t>
  </si>
  <si>
    <t>Green, Paul</t>
  </si>
  <si>
    <t>Ristow, Matt</t>
  </si>
  <si>
    <t>Lambert, Adam</t>
  </si>
  <si>
    <t>Kempton, Josh</t>
  </si>
  <si>
    <t>Lawson, Sam</t>
  </si>
  <si>
    <t>11.74 lbs</t>
  </si>
  <si>
    <t xml:space="preserve"> inches</t>
  </si>
  <si>
    <t>30.75 inches</t>
  </si>
  <si>
    <t>32.75 inches</t>
  </si>
  <si>
    <t>Haight, Ericka</t>
  </si>
  <si>
    <t>07051994-3</t>
  </si>
  <si>
    <r>
      <t>Ro</t>
    </r>
    <r>
      <rPr>
        <b/>
        <sz val="10"/>
        <color indexed="10"/>
        <rFont val="Arial"/>
        <family val="2"/>
      </rPr>
      <t>ll</t>
    </r>
    <r>
      <rPr>
        <sz val="10"/>
        <rFont val="Arial"/>
        <family val="2"/>
      </rPr>
      <t>andson, Brandon</t>
    </r>
  </si>
  <si>
    <r>
      <t>Ro</t>
    </r>
    <r>
      <rPr>
        <b/>
        <sz val="10"/>
        <color indexed="10"/>
        <rFont val="Arial"/>
        <family val="2"/>
      </rPr>
      <t>l</t>
    </r>
    <r>
      <rPr>
        <sz val="10"/>
        <rFont val="Arial"/>
        <family val="2"/>
      </rPr>
      <t>andson, Bradon</t>
    </r>
  </si>
  <si>
    <t xml:space="preserve"> lbs</t>
  </si>
  <si>
    <t>July 28 &amp; 29, 2018</t>
  </si>
  <si>
    <t>Rolandson, Braden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</si>
</sst>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0.000000"/>
    <numFmt numFmtId="166" formatCode="0.0000"/>
    <numFmt numFmtId="167" formatCode="#,##0.0000"/>
    <numFmt numFmtId="168" formatCode="0.00000"/>
  </numFmts>
  <fonts count="63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1"/>
      <color indexed="20"/>
      <name val="Calibri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1"/>
      <color theme="11"/>
      <name val="Calibri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1FD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9D9D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/>
      <top style="medium"/>
      <bottom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/>
      <right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4" fillId="33" borderId="10" xfId="0" applyFont="1" applyFill="1" applyBorder="1" applyAlignment="1">
      <alignment horizontal="centerContinuous"/>
    </xf>
    <xf numFmtId="0" fontId="54" fillId="33" borderId="11" xfId="0" applyFont="1" applyFill="1" applyBorder="1" applyAlignment="1">
      <alignment horizontal="centerContinuous"/>
    </xf>
    <xf numFmtId="0" fontId="54" fillId="33" borderId="12" xfId="0" applyFont="1" applyFill="1" applyBorder="1" applyAlignment="1">
      <alignment horizontal="centerContinuous"/>
    </xf>
    <xf numFmtId="0" fontId="54" fillId="34" borderId="10" xfId="0" applyFont="1" applyFill="1" applyBorder="1" applyAlignment="1">
      <alignment horizontal="centerContinuous"/>
    </xf>
    <xf numFmtId="0" fontId="54" fillId="34" borderId="11" xfId="0" applyFont="1" applyFill="1" applyBorder="1" applyAlignment="1">
      <alignment horizontal="centerContinuous"/>
    </xf>
    <xf numFmtId="0" fontId="54" fillId="34" borderId="12" xfId="0" applyFont="1" applyFill="1" applyBorder="1" applyAlignment="1">
      <alignment horizontal="centerContinuous"/>
    </xf>
    <xf numFmtId="0" fontId="54" fillId="34" borderId="13" xfId="0" applyFont="1" applyFill="1" applyBorder="1" applyAlignment="1">
      <alignment horizontal="centerContinuous"/>
    </xf>
    <xf numFmtId="0" fontId="54" fillId="34" borderId="14" xfId="0" applyFont="1" applyFill="1" applyBorder="1" applyAlignment="1">
      <alignment horizontal="centerContinuous"/>
    </xf>
    <xf numFmtId="0" fontId="54" fillId="34" borderId="15" xfId="0" applyFont="1" applyFill="1" applyBorder="1" applyAlignment="1">
      <alignment horizontal="centerContinuous"/>
    </xf>
    <xf numFmtId="0" fontId="54" fillId="0" borderId="16" xfId="0" applyFont="1" applyBorder="1" applyAlignment="1">
      <alignment horizontal="center"/>
    </xf>
    <xf numFmtId="0" fontId="55" fillId="0" borderId="0" xfId="0" applyFont="1" applyAlignment="1">
      <alignment horizontal="centerContinuous"/>
    </xf>
    <xf numFmtId="0" fontId="55" fillId="0" borderId="0" xfId="0" applyFont="1" applyFill="1" applyAlignment="1">
      <alignment horizontal="centerContinuous"/>
    </xf>
    <xf numFmtId="0" fontId="54" fillId="0" borderId="16" xfId="0" applyFont="1" applyBorder="1" applyAlignment="1">
      <alignment horizontal="center" wrapText="1"/>
    </xf>
    <xf numFmtId="0" fontId="54" fillId="0" borderId="16" xfId="0" applyFont="1" applyFill="1" applyBorder="1" applyAlignment="1">
      <alignment horizontal="center" wrapText="1"/>
    </xf>
    <xf numFmtId="0" fontId="54" fillId="35" borderId="16" xfId="0" applyFont="1" applyFill="1" applyBorder="1" applyAlignment="1">
      <alignment horizontal="center" wrapText="1"/>
    </xf>
    <xf numFmtId="0" fontId="54" fillId="35" borderId="16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 wrapText="1"/>
    </xf>
    <xf numFmtId="0" fontId="54" fillId="33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56" fillId="34" borderId="18" xfId="0" applyFont="1" applyFill="1" applyBorder="1" applyAlignment="1">
      <alignment/>
    </xf>
    <xf numFmtId="4" fontId="56" fillId="33" borderId="18" xfId="0" applyNumberFormat="1" applyFont="1" applyFill="1" applyBorder="1" applyAlignment="1">
      <alignment/>
    </xf>
    <xf numFmtId="3" fontId="56" fillId="33" borderId="18" xfId="0" applyNumberFormat="1" applyFont="1" applyFill="1" applyBorder="1" applyAlignment="1">
      <alignment horizontal="center"/>
    </xf>
    <xf numFmtId="4" fontId="56" fillId="35" borderId="18" xfId="0" applyNumberFormat="1" applyFont="1" applyFill="1" applyBorder="1" applyAlignment="1">
      <alignment/>
    </xf>
    <xf numFmtId="3" fontId="56" fillId="35" borderId="18" xfId="0" applyNumberFormat="1" applyFont="1" applyFill="1" applyBorder="1" applyAlignment="1">
      <alignment/>
    </xf>
    <xf numFmtId="2" fontId="56" fillId="34" borderId="18" xfId="0" applyNumberFormat="1" applyFont="1" applyFill="1" applyBorder="1" applyAlignment="1">
      <alignment/>
    </xf>
    <xf numFmtId="1" fontId="56" fillId="34" borderId="18" xfId="0" applyNumberFormat="1" applyFont="1" applyFill="1" applyBorder="1" applyAlignment="1">
      <alignment horizontal="center"/>
    </xf>
    <xf numFmtId="2" fontId="3" fillId="35" borderId="18" xfId="0" applyNumberFormat="1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3" fontId="56" fillId="35" borderId="19" xfId="0" applyNumberFormat="1" applyFont="1" applyFill="1" applyBorder="1" applyAlignment="1">
      <alignment/>
    </xf>
    <xf numFmtId="0" fontId="56" fillId="35" borderId="18" xfId="0" applyFont="1" applyFill="1" applyBorder="1" applyAlignment="1">
      <alignment/>
    </xf>
    <xf numFmtId="0" fontId="56" fillId="36" borderId="18" xfId="0" applyFont="1" applyFill="1" applyBorder="1" applyAlignment="1">
      <alignment/>
    </xf>
    <xf numFmtId="0" fontId="56" fillId="35" borderId="19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0" fillId="0" borderId="18" xfId="0" applyNumberFormat="1" applyFont="1" applyBorder="1" applyAlignment="1">
      <alignment/>
    </xf>
    <xf numFmtId="0" fontId="54" fillId="0" borderId="20" xfId="0" applyFont="1" applyBorder="1" applyAlignment="1">
      <alignment horizontal="center"/>
    </xf>
    <xf numFmtId="0" fontId="0" fillId="34" borderId="18" xfId="0" applyFill="1" applyBorder="1" applyAlignment="1">
      <alignment/>
    </xf>
    <xf numFmtId="0" fontId="2" fillId="34" borderId="18" xfId="57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>
      <alignment horizontal="center"/>
    </xf>
    <xf numFmtId="2" fontId="2" fillId="36" borderId="18" xfId="57" applyNumberFormat="1" applyFont="1" applyFill="1" applyBorder="1" applyAlignment="1" applyProtection="1">
      <alignment horizontal="right"/>
      <protection/>
    </xf>
    <xf numFmtId="0" fontId="2" fillId="36" borderId="18" xfId="57" applyFont="1" applyFill="1" applyBorder="1" applyAlignment="1" applyProtection="1">
      <alignment horizontal="right"/>
      <protection/>
    </xf>
    <xf numFmtId="0" fontId="2" fillId="36" borderId="18" xfId="0" applyFont="1" applyFill="1" applyBorder="1" applyAlignment="1" applyProtection="1">
      <alignment horizontal="center"/>
      <protection/>
    </xf>
    <xf numFmtId="0" fontId="2" fillId="36" borderId="21" xfId="57" applyFont="1" applyFill="1" applyBorder="1" applyProtection="1">
      <alignment/>
      <protection/>
    </xf>
    <xf numFmtId="0" fontId="54" fillId="33" borderId="22" xfId="0" applyFont="1" applyFill="1" applyBorder="1" applyAlignment="1">
      <alignment horizontal="centerContinuous"/>
    </xf>
    <xf numFmtId="0" fontId="54" fillId="33" borderId="0" xfId="0" applyFont="1" applyFill="1" applyBorder="1" applyAlignment="1">
      <alignment horizontal="centerContinuous"/>
    </xf>
    <xf numFmtId="0" fontId="54" fillId="33" borderId="23" xfId="0" applyFont="1" applyFill="1" applyBorder="1" applyAlignment="1">
      <alignment horizontal="centerContinuous"/>
    </xf>
    <xf numFmtId="0" fontId="54" fillId="35" borderId="22" xfId="0" applyFont="1" applyFill="1" applyBorder="1" applyAlignment="1">
      <alignment horizontal="centerContinuous" vertical="center"/>
    </xf>
    <xf numFmtId="0" fontId="54" fillId="35" borderId="0" xfId="0" applyFont="1" applyFill="1" applyBorder="1" applyAlignment="1">
      <alignment horizontal="centerContinuous" vertical="center"/>
    </xf>
    <xf numFmtId="0" fontId="54" fillId="35" borderId="23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Continuous"/>
    </xf>
    <xf numFmtId="0" fontId="0" fillId="0" borderId="10" xfId="0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1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2" fontId="7" fillId="35" borderId="18" xfId="0" applyNumberFormat="1" applyFont="1" applyFill="1" applyBorder="1" applyAlignment="1">
      <alignment/>
    </xf>
    <xf numFmtId="0" fontId="7" fillId="35" borderId="18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54" fillId="0" borderId="16" xfId="0" applyFont="1" applyFill="1" applyBorder="1" applyAlignment="1">
      <alignment horizontal="center"/>
    </xf>
    <xf numFmtId="0" fontId="2" fillId="34" borderId="24" xfId="57" applyFont="1" applyFill="1" applyBorder="1" applyAlignment="1" applyProtection="1">
      <alignment horizontal="center"/>
      <protection locked="0"/>
    </xf>
    <xf numFmtId="0" fontId="2" fillId="34" borderId="21" xfId="57" applyFont="1" applyFill="1" applyBorder="1" applyProtection="1">
      <alignment/>
      <protection/>
    </xf>
    <xf numFmtId="0" fontId="2" fillId="36" borderId="24" xfId="57" applyFont="1" applyFill="1" applyBorder="1" applyAlignment="1" applyProtection="1">
      <alignment horizontal="center"/>
      <protection locked="0"/>
    </xf>
    <xf numFmtId="0" fontId="6" fillId="35" borderId="24" xfId="0" applyFont="1" applyFill="1" applyBorder="1" applyAlignment="1">
      <alignment horizontal="center"/>
    </xf>
    <xf numFmtId="4" fontId="56" fillId="35" borderId="24" xfId="0" applyNumberFormat="1" applyFont="1" applyFill="1" applyBorder="1" applyAlignment="1">
      <alignment/>
    </xf>
    <xf numFmtId="0" fontId="56" fillId="35" borderId="24" xfId="0" applyFont="1" applyFill="1" applyBorder="1" applyAlignment="1">
      <alignment/>
    </xf>
    <xf numFmtId="2" fontId="3" fillId="35" borderId="2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4" fontId="0" fillId="0" borderId="17" xfId="0" applyNumberFormat="1" applyFont="1" applyBorder="1" applyAlignment="1">
      <alignment/>
    </xf>
    <xf numFmtId="2" fontId="57" fillId="34" borderId="18" xfId="0" applyNumberFormat="1" applyFont="1" applyFill="1" applyBorder="1" applyAlignment="1">
      <alignment/>
    </xf>
    <xf numFmtId="2" fontId="2" fillId="34" borderId="18" xfId="0" applyNumberFormat="1" applyFont="1" applyFill="1" applyBorder="1" applyAlignment="1" applyProtection="1">
      <alignment horizontal="right"/>
      <protection/>
    </xf>
    <xf numFmtId="2" fontId="2" fillId="36" borderId="18" xfId="0" applyNumberFormat="1" applyFont="1" applyFill="1" applyBorder="1" applyAlignment="1" applyProtection="1">
      <alignment horizontal="right"/>
      <protection/>
    </xf>
    <xf numFmtId="0" fontId="2" fillId="36" borderId="18" xfId="0" applyFont="1" applyFill="1" applyBorder="1" applyAlignment="1" applyProtection="1">
      <alignment horizontal="right"/>
      <protection/>
    </xf>
    <xf numFmtId="2" fontId="2" fillId="36" borderId="18" xfId="0" applyNumberFormat="1" applyFont="1" applyFill="1" applyBorder="1" applyAlignment="1">
      <alignment/>
    </xf>
    <xf numFmtId="0" fontId="2" fillId="36" borderId="21" xfId="0" applyFont="1" applyFill="1" applyBorder="1" applyAlignment="1" applyProtection="1">
      <alignment/>
      <protection/>
    </xf>
    <xf numFmtId="2" fontId="2" fillId="35" borderId="18" xfId="0" applyNumberFormat="1" applyFont="1" applyFill="1" applyBorder="1" applyAlignment="1" applyProtection="1">
      <alignment horizontal="right"/>
      <protection/>
    </xf>
    <xf numFmtId="2" fontId="57" fillId="34" borderId="17" xfId="0" applyNumberFormat="1" applyFont="1" applyFill="1" applyBorder="1" applyAlignment="1">
      <alignment/>
    </xf>
    <xf numFmtId="166" fontId="2" fillId="34" borderId="21" xfId="0" applyNumberFormat="1" applyFont="1" applyFill="1" applyBorder="1" applyAlignment="1" applyProtection="1">
      <alignment horizontal="right"/>
      <protection/>
    </xf>
    <xf numFmtId="0" fontId="2" fillId="34" borderId="24" xfId="0" applyFont="1" applyFill="1" applyBorder="1" applyAlignment="1" applyProtection="1">
      <alignment horizontal="center"/>
      <protection locked="0"/>
    </xf>
    <xf numFmtId="0" fontId="54" fillId="33" borderId="13" xfId="0" applyFont="1" applyFill="1" applyBorder="1" applyAlignment="1">
      <alignment horizontal="centerContinuous"/>
    </xf>
    <xf numFmtId="0" fontId="54" fillId="33" borderId="14" xfId="0" applyFont="1" applyFill="1" applyBorder="1" applyAlignment="1">
      <alignment horizontal="centerContinuous"/>
    </xf>
    <xf numFmtId="0" fontId="54" fillId="33" borderId="15" xfId="0" applyFont="1" applyFill="1" applyBorder="1" applyAlignment="1">
      <alignment horizontal="centerContinuous"/>
    </xf>
    <xf numFmtId="0" fontId="54" fillId="35" borderId="13" xfId="0" applyFont="1" applyFill="1" applyBorder="1" applyAlignment="1">
      <alignment horizontal="centerContinuous" vertical="center"/>
    </xf>
    <xf numFmtId="0" fontId="54" fillId="35" borderId="14" xfId="0" applyFont="1" applyFill="1" applyBorder="1" applyAlignment="1">
      <alignment horizontal="centerContinuous" vertical="center"/>
    </xf>
    <xf numFmtId="0" fontId="54" fillId="35" borderId="15" xfId="0" applyFont="1" applyFill="1" applyBorder="1" applyAlignment="1">
      <alignment horizontal="centerContinuous" vertical="center"/>
    </xf>
    <xf numFmtId="0" fontId="58" fillId="0" borderId="0" xfId="0" applyFont="1" applyAlignment="1">
      <alignment/>
    </xf>
    <xf numFmtId="0" fontId="2" fillId="36" borderId="24" xfId="0" applyFont="1" applyFill="1" applyBorder="1" applyAlignment="1" applyProtection="1">
      <alignment horizontal="center"/>
      <protection locked="0"/>
    </xf>
    <xf numFmtId="4" fontId="2" fillId="35" borderId="18" xfId="0" applyNumberFormat="1" applyFont="1" applyFill="1" applyBorder="1" applyAlignment="1" applyProtection="1">
      <alignment horizontal="right"/>
      <protection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Continuous" vertical="center"/>
    </xf>
    <xf numFmtId="0" fontId="54" fillId="35" borderId="11" xfId="0" applyFont="1" applyFill="1" applyBorder="1" applyAlignment="1">
      <alignment horizontal="centerContinuous" vertical="center"/>
    </xf>
    <xf numFmtId="0" fontId="54" fillId="35" borderId="12" xfId="0" applyFont="1" applyFill="1" applyBorder="1" applyAlignment="1">
      <alignment horizontal="centerContinuous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1" xfId="0" applyFont="1" applyFill="1" applyBorder="1" applyAlignment="1" applyProtection="1">
      <alignment horizontal="left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 horizontal="left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>
      <alignment horizontal="center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left"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31" xfId="57" applyFont="1" applyFill="1" applyBorder="1" applyAlignment="1" applyProtection="1">
      <alignment horizontal="left"/>
      <protection locked="0"/>
    </xf>
    <xf numFmtId="0" fontId="6" fillId="0" borderId="31" xfId="0" applyFont="1" applyFill="1" applyBorder="1" applyAlignment="1">
      <alignment/>
    </xf>
    <xf numFmtId="0" fontId="6" fillId="0" borderId="35" xfId="57" applyFont="1" applyFill="1" applyBorder="1" applyAlignment="1" applyProtection="1">
      <alignment horizontal="left"/>
      <protection locked="0"/>
    </xf>
    <xf numFmtId="0" fontId="6" fillId="0" borderId="34" xfId="0" applyFont="1" applyFill="1" applyBorder="1" applyAlignment="1">
      <alignment/>
    </xf>
    <xf numFmtId="0" fontId="0" fillId="0" borderId="35" xfId="0" applyFont="1" applyFill="1" applyBorder="1" applyAlignment="1">
      <alignment horizontal="left"/>
    </xf>
    <xf numFmtId="0" fontId="2" fillId="35" borderId="24" xfId="0" applyFont="1" applyFill="1" applyBorder="1" applyAlignment="1" applyProtection="1">
      <alignment horizontal="center"/>
      <protection locked="0"/>
    </xf>
    <xf numFmtId="0" fontId="57" fillId="35" borderId="24" xfId="0" applyFont="1" applyFill="1" applyBorder="1" applyAlignment="1" applyProtection="1">
      <alignment horizontal="center"/>
      <protection locked="0"/>
    </xf>
    <xf numFmtId="0" fontId="54" fillId="37" borderId="16" xfId="0" applyFont="1" applyFill="1" applyBorder="1" applyAlignment="1">
      <alignment horizontal="center" wrapText="1"/>
    </xf>
    <xf numFmtId="167" fontId="0" fillId="0" borderId="40" xfId="0" applyNumberFormat="1" applyFont="1" applyBorder="1" applyAlignment="1">
      <alignment/>
    </xf>
    <xf numFmtId="0" fontId="6" fillId="0" borderId="41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2" fontId="57" fillId="34" borderId="32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2" fontId="0" fillId="0" borderId="17" xfId="0" applyNumberFormat="1" applyBorder="1" applyAlignment="1">
      <alignment/>
    </xf>
    <xf numFmtId="0" fontId="54" fillId="34" borderId="42" xfId="0" applyFont="1" applyFill="1" applyBorder="1" applyAlignment="1">
      <alignment horizontal="center" wrapText="1"/>
    </xf>
    <xf numFmtId="0" fontId="54" fillId="34" borderId="43" xfId="0" applyFont="1" applyFill="1" applyBorder="1" applyAlignment="1">
      <alignment horizontal="center" wrapText="1"/>
    </xf>
    <xf numFmtId="0" fontId="54" fillId="34" borderId="44" xfId="0" applyFont="1" applyFill="1" applyBorder="1" applyAlignment="1">
      <alignment horizontal="center" wrapText="1"/>
    </xf>
    <xf numFmtId="0" fontId="54" fillId="33" borderId="44" xfId="0" applyFont="1" applyFill="1" applyBorder="1" applyAlignment="1">
      <alignment horizontal="center" wrapText="1"/>
    </xf>
    <xf numFmtId="0" fontId="54" fillId="35" borderId="42" xfId="0" applyFont="1" applyFill="1" applyBorder="1" applyAlignment="1">
      <alignment horizontal="center" wrapText="1"/>
    </xf>
    <xf numFmtId="0" fontId="54" fillId="35" borderId="43" xfId="0" applyFont="1" applyFill="1" applyBorder="1" applyAlignment="1">
      <alignment horizontal="center" wrapText="1"/>
    </xf>
    <xf numFmtId="0" fontId="54" fillId="35" borderId="44" xfId="0" applyFont="1" applyFill="1" applyBorder="1" applyAlignment="1">
      <alignment horizontal="center" wrapText="1"/>
    </xf>
    <xf numFmtId="0" fontId="54" fillId="5" borderId="16" xfId="0" applyFont="1" applyFill="1" applyBorder="1" applyAlignment="1">
      <alignment horizontal="center" wrapText="1"/>
    </xf>
    <xf numFmtId="0" fontId="2" fillId="36" borderId="17" xfId="0" applyFont="1" applyFill="1" applyBorder="1" applyAlignment="1" applyProtection="1">
      <alignment horizontal="center"/>
      <protection/>
    </xf>
    <xf numFmtId="0" fontId="54" fillId="34" borderId="42" xfId="0" applyFont="1" applyFill="1" applyBorder="1" applyAlignment="1">
      <alignment horizontal="center"/>
    </xf>
    <xf numFmtId="0" fontId="54" fillId="34" borderId="43" xfId="0" applyFont="1" applyFill="1" applyBorder="1" applyAlignment="1">
      <alignment horizontal="center"/>
    </xf>
    <xf numFmtId="0" fontId="54" fillId="33" borderId="42" xfId="0" applyFont="1" applyFill="1" applyBorder="1" applyAlignment="1">
      <alignment horizontal="center"/>
    </xf>
    <xf numFmtId="0" fontId="54" fillId="33" borderId="43" xfId="0" applyFont="1" applyFill="1" applyBorder="1" applyAlignment="1">
      <alignment horizontal="center"/>
    </xf>
    <xf numFmtId="0" fontId="54" fillId="35" borderId="42" xfId="0" applyFont="1" applyFill="1" applyBorder="1" applyAlignment="1">
      <alignment horizontal="center"/>
    </xf>
    <xf numFmtId="0" fontId="54" fillId="35" borderId="43" xfId="0" applyFont="1" applyFill="1" applyBorder="1" applyAlignment="1">
      <alignment horizontal="center"/>
    </xf>
    <xf numFmtId="2" fontId="2" fillId="36" borderId="17" xfId="0" applyNumberFormat="1" applyFont="1" applyFill="1" applyBorder="1" applyAlignment="1" applyProtection="1">
      <alignment horizontal="right"/>
      <protection/>
    </xf>
    <xf numFmtId="0" fontId="2" fillId="36" borderId="17" xfId="0" applyFont="1" applyFill="1" applyBorder="1" applyAlignment="1" applyProtection="1">
      <alignment horizontal="right"/>
      <protection/>
    </xf>
    <xf numFmtId="2" fontId="2" fillId="36" borderId="17" xfId="0" applyNumberFormat="1" applyFont="1" applyFill="1" applyBorder="1" applyAlignment="1">
      <alignment/>
    </xf>
    <xf numFmtId="2" fontId="2" fillId="35" borderId="17" xfId="0" applyNumberFormat="1" applyFont="1" applyFill="1" applyBorder="1" applyAlignment="1" applyProtection="1">
      <alignment horizontal="right"/>
      <protection/>
    </xf>
    <xf numFmtId="0" fontId="54" fillId="0" borderId="17" xfId="0" applyNumberFormat="1" applyFont="1" applyBorder="1" applyAlignment="1">
      <alignment horizontal="center"/>
    </xf>
    <xf numFmtId="0" fontId="54" fillId="0" borderId="45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2" fillId="36" borderId="31" xfId="0" applyNumberFormat="1" applyFont="1" applyFill="1" applyBorder="1" applyAlignment="1" applyProtection="1">
      <alignment horizontal="right"/>
      <protection/>
    </xf>
    <xf numFmtId="0" fontId="2" fillId="36" borderId="31" xfId="0" applyFont="1" applyFill="1" applyBorder="1" applyAlignment="1" applyProtection="1">
      <alignment horizontal="right"/>
      <protection/>
    </xf>
    <xf numFmtId="2" fontId="2" fillId="36" borderId="31" xfId="0" applyNumberFormat="1" applyFont="1" applyFill="1" applyBorder="1" applyAlignment="1">
      <alignment/>
    </xf>
    <xf numFmtId="0" fontId="2" fillId="36" borderId="31" xfId="0" applyFont="1" applyFill="1" applyBorder="1" applyAlignment="1" applyProtection="1">
      <alignment horizontal="center"/>
      <protection/>
    </xf>
    <xf numFmtId="168" fontId="0" fillId="0" borderId="40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54" fillId="38" borderId="16" xfId="0" applyFont="1" applyFill="1" applyBorder="1" applyAlignment="1">
      <alignment horizontal="center" wrapText="1"/>
    </xf>
    <xf numFmtId="2" fontId="2" fillId="38" borderId="17" xfId="0" applyNumberFormat="1" applyFont="1" applyFill="1" applyBorder="1" applyAlignment="1">
      <alignment/>
    </xf>
    <xf numFmtId="2" fontId="57" fillId="38" borderId="17" xfId="0" applyNumberFormat="1" applyFont="1" applyFill="1" applyBorder="1" applyAlignment="1">
      <alignment/>
    </xf>
    <xf numFmtId="2" fontId="2" fillId="38" borderId="17" xfId="0" applyNumberFormat="1" applyFont="1" applyFill="1" applyBorder="1" applyAlignment="1" applyProtection="1">
      <alignment horizontal="right"/>
      <protection/>
    </xf>
    <xf numFmtId="2" fontId="57" fillId="38" borderId="18" xfId="0" applyNumberFormat="1" applyFont="1" applyFill="1" applyBorder="1" applyAlignment="1">
      <alignment/>
    </xf>
    <xf numFmtId="168" fontId="2" fillId="38" borderId="18" xfId="0" applyNumberFormat="1" applyFont="1" applyFill="1" applyBorder="1" applyAlignment="1" applyProtection="1">
      <alignment/>
      <protection/>
    </xf>
    <xf numFmtId="168" fontId="0" fillId="38" borderId="18" xfId="0" applyNumberFormat="1" applyFont="1" applyFill="1" applyBorder="1" applyAlignment="1">
      <alignment/>
    </xf>
    <xf numFmtId="168" fontId="2" fillId="38" borderId="18" xfId="0" applyNumberFormat="1" applyFont="1" applyFill="1" applyBorder="1" applyAlignment="1" applyProtection="1">
      <alignment horizontal="right"/>
      <protection/>
    </xf>
    <xf numFmtId="168" fontId="2" fillId="38" borderId="18" xfId="57" applyNumberFormat="1" applyFont="1" applyFill="1" applyBorder="1" applyProtection="1">
      <alignment/>
      <protection/>
    </xf>
    <xf numFmtId="168" fontId="2" fillId="38" borderId="18" xfId="0" applyNumberFormat="1" applyFont="1" applyFill="1" applyBorder="1" applyAlignment="1">
      <alignment/>
    </xf>
    <xf numFmtId="168" fontId="0" fillId="38" borderId="46" xfId="0" applyNumberFormat="1" applyFont="1" applyFill="1" applyBorder="1" applyAlignment="1">
      <alignment/>
    </xf>
    <xf numFmtId="49" fontId="57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ill="1" applyAlignment="1">
      <alignment/>
    </xf>
    <xf numFmtId="49" fontId="57" fillId="0" borderId="47" xfId="0" applyNumberFormat="1" applyFont="1" applyBorder="1" applyAlignment="1" applyProtection="1">
      <alignment horizontal="left"/>
      <protection locked="0"/>
    </xf>
    <xf numFmtId="0" fontId="2" fillId="0" borderId="47" xfId="0" applyFont="1" applyBorder="1" applyAlignment="1" applyProtection="1">
      <alignment horizontal="left"/>
      <protection locked="0"/>
    </xf>
    <xf numFmtId="0" fontId="2" fillId="0" borderId="47" xfId="0" applyFont="1" applyFill="1" applyBorder="1" applyAlignment="1" applyProtection="1">
      <alignment horizontal="left"/>
      <protection locked="0"/>
    </xf>
    <xf numFmtId="0" fontId="2" fillId="0" borderId="47" xfId="0" applyFont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2" fontId="2" fillId="34" borderId="17" xfId="0" applyNumberFormat="1" applyFont="1" applyFill="1" applyBorder="1" applyAlignment="1" applyProtection="1">
      <alignment horizontal="right"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54" fillId="34" borderId="16" xfId="0" applyFont="1" applyFill="1" applyBorder="1" applyAlignment="1">
      <alignment horizontal="center"/>
    </xf>
    <xf numFmtId="0" fontId="54" fillId="34" borderId="45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 wrapText="1"/>
    </xf>
    <xf numFmtId="0" fontId="2" fillId="35" borderId="18" xfId="0" applyFont="1" applyFill="1" applyBorder="1" applyAlignment="1" applyProtection="1">
      <alignment horizontal="right"/>
      <protection/>
    </xf>
    <xf numFmtId="0" fontId="2" fillId="35" borderId="18" xfId="0" applyFont="1" applyFill="1" applyBorder="1" applyAlignment="1" applyProtection="1">
      <alignment horizontal="center"/>
      <protection/>
    </xf>
    <xf numFmtId="165" fontId="0" fillId="35" borderId="18" xfId="0" applyNumberFormat="1" applyFill="1" applyBorder="1" applyAlignment="1">
      <alignment/>
    </xf>
    <xf numFmtId="0" fontId="2" fillId="0" borderId="48" xfId="0" applyFont="1" applyBorder="1" applyAlignment="1" applyProtection="1">
      <alignment horizontal="left"/>
      <protection locked="0"/>
    </xf>
    <xf numFmtId="0" fontId="2" fillId="0" borderId="49" xfId="0" applyFont="1" applyFill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left"/>
      <protection locked="0"/>
    </xf>
    <xf numFmtId="49" fontId="57" fillId="0" borderId="49" xfId="0" applyNumberFormat="1" applyFont="1" applyBorder="1" applyAlignment="1" applyProtection="1">
      <alignment horizontal="left"/>
      <protection locked="0"/>
    </xf>
    <xf numFmtId="0" fontId="2" fillId="0" borderId="47" xfId="0" applyFont="1" applyFill="1" applyBorder="1" applyAlignment="1" applyProtection="1">
      <alignment/>
      <protection locked="0"/>
    </xf>
    <xf numFmtId="0" fontId="2" fillId="0" borderId="47" xfId="0" applyFont="1" applyBorder="1" applyAlignment="1">
      <alignment/>
    </xf>
    <xf numFmtId="167" fontId="0" fillId="0" borderId="50" xfId="0" applyNumberFormat="1" applyFont="1" applyBorder="1" applyAlignment="1">
      <alignment horizontal="center"/>
    </xf>
    <xf numFmtId="0" fontId="2" fillId="36" borderId="40" xfId="0" applyFont="1" applyFill="1" applyBorder="1" applyAlignment="1" applyProtection="1">
      <alignment horizontal="center"/>
      <protection locked="0"/>
    </xf>
    <xf numFmtId="0" fontId="2" fillId="36" borderId="19" xfId="0" applyFont="1" applyFill="1" applyBorder="1" applyAlignment="1" applyProtection="1">
      <alignment horizontal="center"/>
      <protection locked="0"/>
    </xf>
    <xf numFmtId="0" fontId="2" fillId="36" borderId="19" xfId="57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 horizontal="center"/>
      <protection locked="0"/>
    </xf>
    <xf numFmtId="2" fontId="2" fillId="34" borderId="31" xfId="0" applyNumberFormat="1" applyFont="1" applyFill="1" applyBorder="1" applyAlignment="1" applyProtection="1">
      <alignment horizontal="right"/>
      <protection/>
    </xf>
    <xf numFmtId="2" fontId="57" fillId="34" borderId="31" xfId="0" applyNumberFormat="1" applyFont="1" applyFill="1" applyBorder="1" applyAlignment="1">
      <alignment/>
    </xf>
    <xf numFmtId="0" fontId="2" fillId="34" borderId="31" xfId="0" applyFont="1" applyFill="1" applyBorder="1" applyAlignment="1" applyProtection="1">
      <alignment horizontal="center"/>
      <protection/>
    </xf>
    <xf numFmtId="168" fontId="2" fillId="34" borderId="25" xfId="0" applyNumberFormat="1" applyFont="1" applyFill="1" applyBorder="1" applyAlignment="1" applyProtection="1">
      <alignment horizontal="right"/>
      <protection/>
    </xf>
    <xf numFmtId="168" fontId="2" fillId="34" borderId="21" xfId="0" applyNumberFormat="1" applyFont="1" applyFill="1" applyBorder="1" applyAlignment="1" applyProtection="1">
      <alignment horizontal="right"/>
      <protection/>
    </xf>
    <xf numFmtId="168" fontId="57" fillId="34" borderId="21" xfId="0" applyNumberFormat="1" applyFont="1" applyFill="1" applyBorder="1" applyAlignment="1">
      <alignment/>
    </xf>
    <xf numFmtId="2" fontId="2" fillId="35" borderId="31" xfId="0" applyNumberFormat="1" applyFont="1" applyFill="1" applyBorder="1" applyAlignment="1" applyProtection="1">
      <alignment horizontal="right"/>
      <protection/>
    </xf>
    <xf numFmtId="0" fontId="2" fillId="35" borderId="21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164" fontId="56" fillId="35" borderId="21" xfId="0" applyNumberFormat="1" applyFont="1" applyFill="1" applyBorder="1" applyAlignment="1">
      <alignment/>
    </xf>
    <xf numFmtId="0" fontId="56" fillId="35" borderId="21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4" borderId="46" xfId="57" applyFont="1" applyFill="1" applyBorder="1" applyProtection="1">
      <alignment/>
      <protection/>
    </xf>
    <xf numFmtId="166" fontId="2" fillId="34" borderId="46" xfId="0" applyNumberFormat="1" applyFont="1" applyFill="1" applyBorder="1" applyAlignment="1" applyProtection="1">
      <alignment horizontal="right"/>
      <protection/>
    </xf>
    <xf numFmtId="0" fontId="2" fillId="36" borderId="29" xfId="0" applyFont="1" applyFill="1" applyBorder="1" applyAlignment="1" applyProtection="1">
      <alignment horizontal="center"/>
      <protection locked="0"/>
    </xf>
    <xf numFmtId="168" fontId="59" fillId="0" borderId="40" xfId="0" applyNumberFormat="1" applyFont="1" applyBorder="1" applyAlignment="1">
      <alignment/>
    </xf>
    <xf numFmtId="0" fontId="59" fillId="5" borderId="17" xfId="0" applyNumberFormat="1" applyFont="1" applyFill="1" applyBorder="1" applyAlignment="1">
      <alignment/>
    </xf>
    <xf numFmtId="168" fontId="59" fillId="0" borderId="50" xfId="0" applyNumberFormat="1" applyFont="1" applyBorder="1" applyAlignment="1">
      <alignment horizontal="center"/>
    </xf>
    <xf numFmtId="2" fontId="59" fillId="0" borderId="17" xfId="0" applyNumberFormat="1" applyFont="1" applyBorder="1" applyAlignment="1">
      <alignment/>
    </xf>
    <xf numFmtId="1" fontId="60" fillId="0" borderId="18" xfId="0" applyNumberFormat="1" applyFont="1" applyBorder="1" applyAlignment="1">
      <alignment horizontal="center"/>
    </xf>
    <xf numFmtId="1" fontId="60" fillId="0" borderId="18" xfId="0" applyNumberFormat="1" applyFont="1" applyBorder="1" applyAlignment="1">
      <alignment horizontal="center"/>
    </xf>
    <xf numFmtId="0" fontId="57" fillId="36" borderId="18" xfId="0" applyFont="1" applyFill="1" applyBorder="1" applyAlignment="1">
      <alignment/>
    </xf>
    <xf numFmtId="0" fontId="57" fillId="36" borderId="21" xfId="0" applyFont="1" applyFill="1" applyBorder="1" applyAlignment="1">
      <alignment/>
    </xf>
    <xf numFmtId="0" fontId="57" fillId="35" borderId="24" xfId="0" applyFont="1" applyFill="1" applyBorder="1" applyAlignment="1">
      <alignment/>
    </xf>
    <xf numFmtId="0" fontId="57" fillId="35" borderId="18" xfId="0" applyFont="1" applyFill="1" applyBorder="1" applyAlignment="1">
      <alignment/>
    </xf>
    <xf numFmtId="0" fontId="57" fillId="35" borderId="21" xfId="0" applyFont="1" applyFill="1" applyBorder="1" applyAlignment="1">
      <alignment/>
    </xf>
    <xf numFmtId="4" fontId="57" fillId="35" borderId="24" xfId="0" applyNumberFormat="1" applyFont="1" applyFill="1" applyBorder="1" applyAlignment="1">
      <alignment/>
    </xf>
    <xf numFmtId="4" fontId="57" fillId="35" borderId="18" xfId="0" applyNumberFormat="1" applyFont="1" applyFill="1" applyBorder="1" applyAlignment="1">
      <alignment/>
    </xf>
    <xf numFmtId="3" fontId="57" fillId="35" borderId="18" xfId="0" applyNumberFormat="1" applyFont="1" applyFill="1" applyBorder="1" applyAlignment="1">
      <alignment/>
    </xf>
    <xf numFmtId="164" fontId="57" fillId="35" borderId="21" xfId="0" applyNumberFormat="1" applyFont="1" applyFill="1" applyBorder="1" applyAlignment="1">
      <alignment/>
    </xf>
    <xf numFmtId="2" fontId="8" fillId="35" borderId="24" xfId="0" applyNumberFormat="1" applyFont="1" applyFill="1" applyBorder="1" applyAlignment="1">
      <alignment/>
    </xf>
    <xf numFmtId="2" fontId="8" fillId="35" borderId="18" xfId="0" applyNumberFormat="1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59" fillId="34" borderId="24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0" fontId="59" fillId="34" borderId="21" xfId="0" applyFont="1" applyFill="1" applyBorder="1" applyAlignment="1">
      <alignment/>
    </xf>
    <xf numFmtId="0" fontId="57" fillId="34" borderId="18" xfId="0" applyFont="1" applyFill="1" applyBorder="1" applyAlignment="1">
      <alignment/>
    </xf>
    <xf numFmtId="0" fontId="57" fillId="34" borderId="21" xfId="0" applyFont="1" applyFill="1" applyBorder="1" applyAlignment="1">
      <alignment/>
    </xf>
    <xf numFmtId="0" fontId="9" fillId="35" borderId="24" xfId="0" applyFont="1" applyFill="1" applyBorder="1" applyAlignment="1">
      <alignment horizontal="center"/>
    </xf>
    <xf numFmtId="2" fontId="10" fillId="35" borderId="18" xfId="0" applyNumberFormat="1" applyFont="1" applyFill="1" applyBorder="1" applyAlignment="1">
      <alignment/>
    </xf>
    <xf numFmtId="0" fontId="10" fillId="35" borderId="18" xfId="0" applyFont="1" applyFill="1" applyBorder="1" applyAlignment="1">
      <alignment horizontal="center"/>
    </xf>
    <xf numFmtId="0" fontId="9" fillId="35" borderId="21" xfId="0" applyFont="1" applyFill="1" applyBorder="1" applyAlignment="1">
      <alignment/>
    </xf>
    <xf numFmtId="1" fontId="57" fillId="34" borderId="18" xfId="0" applyNumberFormat="1" applyFont="1" applyFill="1" applyBorder="1" applyAlignment="1">
      <alignment horizontal="center"/>
    </xf>
    <xf numFmtId="0" fontId="5" fillId="0" borderId="47" xfId="0" applyFont="1" applyFill="1" applyBorder="1" applyAlignment="1" applyProtection="1">
      <alignment/>
      <protection locked="0"/>
    </xf>
    <xf numFmtId="0" fontId="5" fillId="0" borderId="47" xfId="0" applyFont="1" applyFill="1" applyBorder="1" applyAlignment="1" applyProtection="1">
      <alignment horizontal="left"/>
      <protection locked="0"/>
    </xf>
    <xf numFmtId="0" fontId="57" fillId="34" borderId="24" xfId="0" applyFont="1" applyFill="1" applyBorder="1" applyAlignment="1" applyProtection="1">
      <alignment horizontal="center"/>
      <protection locked="0"/>
    </xf>
    <xf numFmtId="0" fontId="2" fillId="36" borderId="26" xfId="0" applyFont="1" applyFill="1" applyBorder="1" applyAlignment="1" applyProtection="1">
      <alignment horizontal="center"/>
      <protection locked="0"/>
    </xf>
    <xf numFmtId="2" fontId="2" fillId="36" borderId="35" xfId="0" applyNumberFormat="1" applyFont="1" applyFill="1" applyBorder="1" applyAlignment="1" applyProtection="1">
      <alignment horizontal="right"/>
      <protection/>
    </xf>
    <xf numFmtId="0" fontId="2" fillId="36" borderId="35" xfId="0" applyFont="1" applyFill="1" applyBorder="1" applyAlignment="1" applyProtection="1">
      <alignment horizontal="right"/>
      <protection/>
    </xf>
    <xf numFmtId="2" fontId="2" fillId="36" borderId="35" xfId="0" applyNumberFormat="1" applyFont="1" applyFill="1" applyBorder="1" applyAlignment="1">
      <alignment/>
    </xf>
    <xf numFmtId="0" fontId="2" fillId="36" borderId="35" xfId="0" applyFont="1" applyFill="1" applyBorder="1" applyAlignment="1" applyProtection="1">
      <alignment horizontal="center"/>
      <protection/>
    </xf>
    <xf numFmtId="0" fontId="2" fillId="35" borderId="24" xfId="0" applyFont="1" applyFill="1" applyBorder="1" applyAlignment="1">
      <alignment horizontal="center" vertical="center"/>
    </xf>
    <xf numFmtId="165" fontId="0" fillId="35" borderId="21" xfId="0" applyNumberFormat="1" applyFill="1" applyBorder="1" applyAlignment="1">
      <alignment/>
    </xf>
    <xf numFmtId="2" fontId="2" fillId="35" borderId="35" xfId="0" applyNumberFormat="1" applyFont="1" applyFill="1" applyBorder="1" applyAlignment="1" applyProtection="1">
      <alignment horizontal="right"/>
      <protection/>
    </xf>
    <xf numFmtId="0" fontId="2" fillId="36" borderId="21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/>
      <protection locked="0"/>
    </xf>
    <xf numFmtId="0" fontId="2" fillId="36" borderId="34" xfId="0" applyFont="1" applyFill="1" applyBorder="1" applyAlignment="1" applyProtection="1">
      <alignment horizontal="center"/>
      <protection locked="0"/>
    </xf>
    <xf numFmtId="0" fontId="4" fillId="34" borderId="24" xfId="0" applyFont="1" applyFill="1" applyBorder="1" applyAlignment="1" applyProtection="1">
      <alignment horizontal="center"/>
      <protection locked="0"/>
    </xf>
    <xf numFmtId="0" fontId="56" fillId="34" borderId="21" xfId="0" applyFont="1" applyFill="1" applyBorder="1" applyAlignment="1">
      <alignment/>
    </xf>
    <xf numFmtId="0" fontId="2" fillId="34" borderId="24" xfId="57" applyFont="1" applyFill="1" applyBorder="1" applyAlignment="1" applyProtection="1">
      <alignment horizontal="center"/>
      <protection locked="0"/>
    </xf>
    <xf numFmtId="0" fontId="2" fillId="36" borderId="50" xfId="0" applyFont="1" applyFill="1" applyBorder="1" applyAlignment="1" applyProtection="1">
      <alignment/>
      <protection/>
    </xf>
    <xf numFmtId="0" fontId="2" fillId="36" borderId="46" xfId="0" applyFont="1" applyFill="1" applyBorder="1" applyAlignment="1" applyProtection="1">
      <alignment/>
      <protection/>
    </xf>
    <xf numFmtId="0" fontId="2" fillId="36" borderId="46" xfId="57" applyFont="1" applyFill="1" applyBorder="1" applyProtection="1">
      <alignment/>
      <protection/>
    </xf>
    <xf numFmtId="0" fontId="56" fillId="36" borderId="46" xfId="0" applyFont="1" applyFill="1" applyBorder="1" applyAlignment="1">
      <alignment/>
    </xf>
    <xf numFmtId="0" fontId="57" fillId="36" borderId="46" xfId="0" applyFont="1" applyFill="1" applyBorder="1" applyAlignment="1">
      <alignment/>
    </xf>
    <xf numFmtId="0" fontId="2" fillId="36" borderId="28" xfId="0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horizontal="left"/>
      <protection locked="0"/>
    </xf>
    <xf numFmtId="0" fontId="4" fillId="34" borderId="26" xfId="0" applyFont="1" applyFill="1" applyBorder="1" applyAlignment="1" applyProtection="1">
      <alignment horizontal="center"/>
      <protection locked="0"/>
    </xf>
    <xf numFmtId="0" fontId="56" fillId="34" borderId="35" xfId="0" applyFont="1" applyFill="1" applyBorder="1" applyAlignment="1">
      <alignment/>
    </xf>
    <xf numFmtId="0" fontId="56" fillId="34" borderId="37" xfId="0" applyFont="1" applyFill="1" applyBorder="1" applyAlignment="1">
      <alignment/>
    </xf>
    <xf numFmtId="4" fontId="57" fillId="35" borderId="17" xfId="0" applyNumberFormat="1" applyFont="1" applyFill="1" applyBorder="1" applyAlignment="1">
      <alignment/>
    </xf>
    <xf numFmtId="0" fontId="2" fillId="35" borderId="19" xfId="0" applyFont="1" applyFill="1" applyBorder="1" applyAlignment="1" applyProtection="1">
      <alignment horizontal="center"/>
      <protection/>
    </xf>
    <xf numFmtId="0" fontId="2" fillId="0" borderId="48" xfId="0" applyFont="1" applyFill="1" applyBorder="1" applyAlignment="1" applyProtection="1">
      <alignment horizontal="left"/>
      <protection locked="0"/>
    </xf>
    <xf numFmtId="0" fontId="2" fillId="34" borderId="27" xfId="57" applyFont="1" applyFill="1" applyBorder="1" applyAlignment="1" applyProtection="1">
      <alignment horizontal="center"/>
      <protection locked="0"/>
    </xf>
    <xf numFmtId="1" fontId="57" fillId="34" borderId="32" xfId="0" applyNumberFormat="1" applyFont="1" applyFill="1" applyBorder="1" applyAlignment="1">
      <alignment horizontal="center"/>
    </xf>
    <xf numFmtId="165" fontId="57" fillId="34" borderId="41" xfId="0" applyNumberFormat="1" applyFont="1" applyFill="1" applyBorder="1" applyAlignment="1">
      <alignment/>
    </xf>
    <xf numFmtId="0" fontId="57" fillId="36" borderId="17" xfId="0" applyFont="1" applyFill="1" applyBorder="1" applyAlignment="1">
      <alignment/>
    </xf>
    <xf numFmtId="0" fontId="2" fillId="35" borderId="29" xfId="0" applyFont="1" applyFill="1" applyBorder="1" applyAlignment="1">
      <alignment horizontal="center" vertical="center"/>
    </xf>
    <xf numFmtId="0" fontId="2" fillId="35" borderId="26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right"/>
      <protection/>
    </xf>
    <xf numFmtId="4" fontId="2" fillId="35" borderId="35" xfId="0" applyNumberFormat="1" applyFont="1" applyFill="1" applyBorder="1" applyAlignment="1" applyProtection="1">
      <alignment horizontal="right"/>
      <protection/>
    </xf>
    <xf numFmtId="4" fontId="57" fillId="35" borderId="31" xfId="0" applyNumberFormat="1" applyFont="1" applyFill="1" applyBorder="1" applyAlignment="1">
      <alignment/>
    </xf>
    <xf numFmtId="0" fontId="2" fillId="35" borderId="31" xfId="0" applyFont="1" applyFill="1" applyBorder="1" applyAlignment="1" applyProtection="1">
      <alignment horizontal="center"/>
      <protection/>
    </xf>
    <xf numFmtId="0" fontId="2" fillId="35" borderId="35" xfId="0" applyFont="1" applyFill="1" applyBorder="1" applyAlignment="1">
      <alignment horizontal="center"/>
    </xf>
    <xf numFmtId="165" fontId="0" fillId="35" borderId="25" xfId="0" applyNumberFormat="1" applyFill="1" applyBorder="1" applyAlignment="1">
      <alignment/>
    </xf>
    <xf numFmtId="0" fontId="2" fillId="35" borderId="37" xfId="0" applyFont="1" applyFill="1" applyBorder="1" applyAlignment="1">
      <alignment/>
    </xf>
    <xf numFmtId="0" fontId="0" fillId="0" borderId="21" xfId="0" applyNumberFormat="1" applyFont="1" applyBorder="1" applyAlignment="1">
      <alignment/>
    </xf>
    <xf numFmtId="165" fontId="0" fillId="35" borderId="17" xfId="0" applyNumberFormat="1" applyFill="1" applyBorder="1" applyAlignment="1">
      <alignment/>
    </xf>
    <xf numFmtId="0" fontId="0" fillId="0" borderId="21" xfId="0" applyBorder="1" applyAlignment="1">
      <alignment/>
    </xf>
    <xf numFmtId="0" fontId="2" fillId="35" borderId="17" xfId="0" applyFont="1" applyFill="1" applyBorder="1" applyAlignment="1" applyProtection="1">
      <alignment horizontal="right"/>
      <protection/>
    </xf>
    <xf numFmtId="0" fontId="2" fillId="35" borderId="24" xfId="0" applyFont="1" applyFill="1" applyBorder="1" applyAlignment="1">
      <alignment horizontal="center" vertical="center" shrinkToFit="1"/>
    </xf>
    <xf numFmtId="168" fontId="59" fillId="0" borderId="52" xfId="0" applyNumberFormat="1" applyFont="1" applyBorder="1" applyAlignment="1">
      <alignment horizontal="center"/>
    </xf>
    <xf numFmtId="0" fontId="59" fillId="5" borderId="18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18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>
      <alignment/>
    </xf>
    <xf numFmtId="49" fontId="57" fillId="0" borderId="18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>
      <alignment shrinkToFit="1"/>
    </xf>
    <xf numFmtId="0" fontId="2" fillId="0" borderId="18" xfId="0" applyFont="1" applyFill="1" applyBorder="1" applyAlignment="1" applyProtection="1">
      <alignment shrinkToFit="1"/>
      <protection locked="0"/>
    </xf>
    <xf numFmtId="0" fontId="2" fillId="36" borderId="25" xfId="0" applyFont="1" applyFill="1" applyBorder="1" applyAlignment="1" applyProtection="1">
      <alignment horizontal="center"/>
      <protection/>
    </xf>
    <xf numFmtId="2" fontId="10" fillId="35" borderId="31" xfId="0" applyNumberFormat="1" applyFont="1" applyFill="1" applyBorder="1" applyAlignment="1">
      <alignment/>
    </xf>
    <xf numFmtId="0" fontId="59" fillId="5" borderId="21" xfId="0" applyNumberFormat="1" applyFont="1" applyFill="1" applyBorder="1" applyAlignment="1">
      <alignment/>
    </xf>
    <xf numFmtId="1" fontId="60" fillId="0" borderId="17" xfId="0" applyNumberFormat="1" applyFont="1" applyBorder="1" applyAlignment="1">
      <alignment horizontal="center"/>
    </xf>
    <xf numFmtId="2" fontId="10" fillId="35" borderId="17" xfId="0" applyNumberFormat="1" applyFont="1" applyFill="1" applyBorder="1" applyAlignment="1">
      <alignment/>
    </xf>
    <xf numFmtId="0" fontId="54" fillId="33" borderId="53" xfId="0" applyFont="1" applyFill="1" applyBorder="1" applyAlignment="1">
      <alignment horizontal="center" wrapText="1"/>
    </xf>
    <xf numFmtId="0" fontId="54" fillId="33" borderId="54" xfId="0" applyFont="1" applyFill="1" applyBorder="1" applyAlignment="1">
      <alignment horizontal="center" wrapText="1"/>
    </xf>
    <xf numFmtId="0" fontId="54" fillId="33" borderId="55" xfId="0" applyFont="1" applyFill="1" applyBorder="1" applyAlignment="1">
      <alignment horizontal="center" wrapText="1"/>
    </xf>
    <xf numFmtId="168" fontId="2" fillId="34" borderId="36" xfId="0" applyNumberFormat="1" applyFont="1" applyFill="1" applyBorder="1" applyAlignment="1" applyProtection="1">
      <alignment horizontal="right"/>
      <protection/>
    </xf>
    <xf numFmtId="168" fontId="2" fillId="34" borderId="46" xfId="0" applyNumberFormat="1" applyFont="1" applyFill="1" applyBorder="1" applyAlignment="1" applyProtection="1">
      <alignment horizontal="right"/>
      <protection/>
    </xf>
    <xf numFmtId="0" fontId="59" fillId="34" borderId="46" xfId="0" applyFont="1" applyFill="1" applyBorder="1" applyAlignment="1">
      <alignment/>
    </xf>
    <xf numFmtId="168" fontId="57" fillId="34" borderId="46" xfId="0" applyNumberFormat="1" applyFont="1" applyFill="1" applyBorder="1" applyAlignment="1">
      <alignment/>
    </xf>
    <xf numFmtId="0" fontId="57" fillId="34" borderId="46" xfId="0" applyFont="1" applyFill="1" applyBorder="1" applyAlignment="1">
      <alignment/>
    </xf>
    <xf numFmtId="165" fontId="57" fillId="34" borderId="46" xfId="0" applyNumberFormat="1" applyFont="1" applyFill="1" applyBorder="1" applyAlignment="1">
      <alignment/>
    </xf>
    <xf numFmtId="0" fontId="2" fillId="36" borderId="37" xfId="0" applyFont="1" applyFill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/>
      <protection locked="0"/>
    </xf>
    <xf numFmtId="0" fontId="54" fillId="0" borderId="20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45" xfId="0" applyFont="1" applyBorder="1" applyAlignment="1">
      <alignment/>
    </xf>
    <xf numFmtId="0" fontId="54" fillId="0" borderId="16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6" fillId="0" borderId="36" xfId="0" applyFont="1" applyFill="1" applyBorder="1" applyAlignment="1" applyProtection="1">
      <alignment/>
      <protection locked="0"/>
    </xf>
    <xf numFmtId="0" fontId="6" fillId="0" borderId="28" xfId="0" applyFont="1" applyFill="1" applyBorder="1" applyAlignment="1" applyProtection="1">
      <alignment/>
      <protection locked="0"/>
    </xf>
    <xf numFmtId="0" fontId="6" fillId="0" borderId="50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6" fillId="0" borderId="50" xfId="0" applyFont="1" applyFill="1" applyBorder="1" applyAlignment="1" applyProtection="1">
      <alignment horizontal="left"/>
      <protection locked="0"/>
    </xf>
    <xf numFmtId="0" fontId="2" fillId="0" borderId="31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2" fontId="0" fillId="38" borderId="17" xfId="0" applyNumberFormat="1" applyFill="1" applyBorder="1" applyAlignment="1">
      <alignment/>
    </xf>
    <xf numFmtId="2" fontId="2" fillId="38" borderId="17" xfId="57" applyNumberFormat="1" applyFont="1" applyFill="1" applyBorder="1" applyAlignment="1" applyProtection="1">
      <alignment horizontal="right"/>
      <protection/>
    </xf>
    <xf numFmtId="2" fontId="0" fillId="38" borderId="18" xfId="0" applyNumberFormat="1" applyFill="1" applyBorder="1" applyAlignment="1">
      <alignment/>
    </xf>
    <xf numFmtId="0" fontId="0" fillId="0" borderId="2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1" fillId="0" borderId="31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Continuous" vertical="top"/>
    </xf>
    <xf numFmtId="0" fontId="0" fillId="0" borderId="11" xfId="0" applyFont="1" applyBorder="1" applyAlignment="1">
      <alignment horizontal="centerContinuous" vertical="top"/>
    </xf>
    <xf numFmtId="0" fontId="54" fillId="0" borderId="11" xfId="0" applyFont="1" applyBorder="1" applyAlignment="1">
      <alignment horizontal="centerContinuous" vertical="top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left"/>
      <protection locked="0"/>
    </xf>
    <xf numFmtId="0" fontId="6" fillId="0" borderId="59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left"/>
      <protection locked="0"/>
    </xf>
    <xf numFmtId="0" fontId="0" fillId="0" borderId="50" xfId="0" applyFont="1" applyFill="1" applyBorder="1" applyAlignment="1" applyProtection="1">
      <alignment horizontal="center"/>
      <protection locked="0"/>
    </xf>
    <xf numFmtId="0" fontId="54" fillId="0" borderId="60" xfId="0" applyFont="1" applyBorder="1" applyAlignment="1">
      <alignment horizontal="centerContinuous" vertical="top"/>
    </xf>
    <xf numFmtId="0" fontId="0" fillId="0" borderId="61" xfId="0" applyFont="1" applyBorder="1" applyAlignment="1">
      <alignment horizontal="center" vertical="top"/>
    </xf>
    <xf numFmtId="0" fontId="6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6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2" xfId="0" applyFont="1" applyFill="1" applyBorder="1" applyAlignment="1">
      <alignment/>
    </xf>
    <xf numFmtId="0" fontId="6" fillId="0" borderId="64" xfId="0" applyFont="1" applyFill="1" applyBorder="1" applyAlignment="1" applyProtection="1">
      <alignment horizontal="left"/>
      <protection locked="0"/>
    </xf>
    <xf numFmtId="0" fontId="0" fillId="0" borderId="60" xfId="0" applyFont="1" applyBorder="1" applyAlignment="1">
      <alignment horizontal="centerContinuous"/>
    </xf>
    <xf numFmtId="0" fontId="6" fillId="0" borderId="33" xfId="0" applyFont="1" applyFill="1" applyBorder="1" applyAlignment="1" applyProtection="1">
      <alignment horizontal="center"/>
      <protection locked="0"/>
    </xf>
    <xf numFmtId="0" fontId="0" fillId="0" borderId="56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50" xfId="0" applyFont="1" applyFill="1" applyBorder="1" applyAlignment="1">
      <alignment horizontal="center"/>
    </xf>
    <xf numFmtId="0" fontId="6" fillId="0" borderId="50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6" fillId="0" borderId="40" xfId="57" applyFont="1" applyFill="1" applyBorder="1" applyAlignment="1" applyProtection="1">
      <alignment/>
      <protection locked="0"/>
    </xf>
    <xf numFmtId="0" fontId="6" fillId="0" borderId="40" xfId="57" applyFont="1" applyFill="1" applyBorder="1" applyAlignment="1" applyProtection="1">
      <alignment horizontal="center"/>
      <protection locked="0"/>
    </xf>
    <xf numFmtId="0" fontId="6" fillId="0" borderId="17" xfId="57" applyFont="1" applyFill="1" applyBorder="1" applyAlignment="1" applyProtection="1">
      <alignment/>
      <protection locked="0"/>
    </xf>
    <xf numFmtId="0" fontId="0" fillId="0" borderId="64" xfId="0" applyFont="1" applyFill="1" applyBorder="1" applyAlignment="1">
      <alignment horizontal="center"/>
    </xf>
    <xf numFmtId="0" fontId="2" fillId="0" borderId="35" xfId="0" applyNumberFormat="1" applyFont="1" applyFill="1" applyBorder="1" applyAlignment="1" applyProtection="1">
      <alignment horizontal="center"/>
      <protection locked="0"/>
    </xf>
    <xf numFmtId="0" fontId="62" fillId="0" borderId="65" xfId="0" applyFont="1" applyFill="1" applyBorder="1" applyAlignment="1">
      <alignment/>
    </xf>
    <xf numFmtId="0" fontId="55" fillId="0" borderId="0" xfId="0" applyFont="1" applyAlignment="1">
      <alignment/>
    </xf>
    <xf numFmtId="168" fontId="0" fillId="0" borderId="18" xfId="0" applyNumberFormat="1" applyFont="1" applyFill="1" applyBorder="1" applyAlignment="1">
      <alignment/>
    </xf>
    <xf numFmtId="168" fontId="56" fillId="34" borderId="21" xfId="0" applyNumberFormat="1" applyFont="1" applyFill="1" applyBorder="1" applyAlignment="1">
      <alignment/>
    </xf>
    <xf numFmtId="168" fontId="2" fillId="34" borderId="21" xfId="57" applyNumberFormat="1" applyFont="1" applyFill="1" applyBorder="1" applyProtection="1">
      <alignment/>
      <protection/>
    </xf>
    <xf numFmtId="0" fontId="2" fillId="34" borderId="26" xfId="57" applyFont="1" applyFill="1" applyBorder="1" applyAlignment="1" applyProtection="1">
      <alignment horizontal="center"/>
      <protection locked="0"/>
    </xf>
    <xf numFmtId="0" fontId="57" fillId="36" borderId="24" xfId="0" applyFont="1" applyFill="1" applyBorder="1" applyAlignment="1" applyProtection="1">
      <alignment horizontal="center"/>
      <protection locked="0"/>
    </xf>
    <xf numFmtId="164" fontId="56" fillId="33" borderId="21" xfId="0" applyNumberFormat="1" applyFont="1" applyFill="1" applyBorder="1" applyAlignment="1">
      <alignment/>
    </xf>
    <xf numFmtId="0" fontId="56" fillId="36" borderId="21" xfId="0" applyFont="1" applyFill="1" applyBorder="1" applyAlignment="1">
      <alignment/>
    </xf>
    <xf numFmtId="0" fontId="2" fillId="36" borderId="24" xfId="57" applyFont="1" applyFill="1" applyBorder="1" applyAlignment="1" applyProtection="1">
      <alignment horizontal="center"/>
      <protection locked="0"/>
    </xf>
    <xf numFmtId="0" fontId="2" fillId="36" borderId="37" xfId="0" applyFont="1" applyFill="1" applyBorder="1" applyAlignment="1" applyProtection="1">
      <alignment/>
      <protection/>
    </xf>
    <xf numFmtId="0" fontId="0" fillId="0" borderId="48" xfId="0" applyBorder="1" applyAlignment="1">
      <alignment horizontal="center"/>
    </xf>
    <xf numFmtId="0" fontId="0" fillId="0" borderId="22" xfId="0" applyBorder="1" applyAlignment="1">
      <alignment/>
    </xf>
    <xf numFmtId="0" fontId="54" fillId="0" borderId="17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47" xfId="0" applyBorder="1" applyAlignment="1">
      <alignment horizontal="center"/>
    </xf>
    <xf numFmtId="0" fontId="54" fillId="0" borderId="24" xfId="0" applyFont="1" applyBorder="1" applyAlignment="1">
      <alignment horizontal="left"/>
    </xf>
    <xf numFmtId="0" fontId="0" fillId="39" borderId="18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54" fillId="0" borderId="26" xfId="0" applyFont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0" fontId="0" fillId="40" borderId="35" xfId="0" applyFill="1" applyBorder="1" applyAlignment="1">
      <alignment horizontal="center"/>
    </xf>
    <xf numFmtId="0" fontId="0" fillId="0" borderId="37" xfId="0" applyBorder="1" applyAlignment="1">
      <alignment/>
    </xf>
    <xf numFmtId="0" fontId="54" fillId="41" borderId="20" xfId="0" applyFont="1" applyFill="1" applyBorder="1" applyAlignment="1">
      <alignment horizontal="centerContinuous"/>
    </xf>
    <xf numFmtId="0" fontId="0" fillId="41" borderId="66" xfId="0" applyFill="1" applyBorder="1" applyAlignment="1">
      <alignment horizontal="centerContinuous"/>
    </xf>
    <xf numFmtId="0" fontId="54" fillId="41" borderId="66" xfId="0" applyFont="1" applyFill="1" applyBorder="1" applyAlignment="1">
      <alignment horizontal="centerContinuous"/>
    </xf>
    <xf numFmtId="0" fontId="0" fillId="41" borderId="45" xfId="0" applyFill="1" applyBorder="1" applyAlignment="1">
      <alignment horizontal="centerContinuous"/>
    </xf>
    <xf numFmtId="0" fontId="0" fillId="0" borderId="17" xfId="0" applyBorder="1" applyAlignment="1">
      <alignment/>
    </xf>
    <xf numFmtId="0" fontId="54" fillId="42" borderId="20" xfId="0" applyFont="1" applyFill="1" applyBorder="1" applyAlignment="1">
      <alignment horizontal="centerContinuous"/>
    </xf>
    <xf numFmtId="0" fontId="54" fillId="42" borderId="66" xfId="0" applyFont="1" applyFill="1" applyBorder="1" applyAlignment="1">
      <alignment horizontal="centerContinuous"/>
    </xf>
    <xf numFmtId="0" fontId="54" fillId="42" borderId="45" xfId="0" applyFont="1" applyFill="1" applyBorder="1" applyAlignment="1">
      <alignment horizontal="centerContinuous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2" fillId="35" borderId="11" xfId="0" applyFont="1" applyFill="1" applyBorder="1" applyAlignment="1" applyProtection="1">
      <alignment horizontal="left"/>
      <protection locked="0"/>
    </xf>
    <xf numFmtId="0" fontId="0" fillId="35" borderId="11" xfId="0" applyFill="1" applyBorder="1" applyAlignment="1">
      <alignment/>
    </xf>
    <xf numFmtId="0" fontId="2" fillId="35" borderId="14" xfId="0" applyFont="1" applyFill="1" applyBorder="1" applyAlignment="1" applyProtection="1">
      <alignment horizontal="left"/>
      <protection locked="0"/>
    </xf>
    <xf numFmtId="0" fontId="0" fillId="35" borderId="14" xfId="0" applyFill="1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0" fillId="35" borderId="10" xfId="0" applyFill="1" applyBorder="1" applyAlignment="1">
      <alignment horizontal="centerContinuous"/>
    </xf>
    <xf numFmtId="0" fontId="0" fillId="35" borderId="11" xfId="0" applyFill="1" applyBorder="1" applyAlignment="1">
      <alignment horizontal="centerContinuous"/>
    </xf>
    <xf numFmtId="0" fontId="0" fillId="35" borderId="12" xfId="0" applyFill="1" applyBorder="1" applyAlignment="1">
      <alignment horizontal="centerContinuous"/>
    </xf>
    <xf numFmtId="0" fontId="0" fillId="35" borderId="1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58" xfId="0" applyBorder="1" applyAlignment="1">
      <alignment/>
    </xf>
    <xf numFmtId="0" fontId="0" fillId="0" borderId="41" xfId="0" applyBorder="1" applyAlignment="1">
      <alignment/>
    </xf>
    <xf numFmtId="49" fontId="57" fillId="0" borderId="67" xfId="0" applyNumberFormat="1" applyFont="1" applyBorder="1" applyAlignment="1" applyProtection="1">
      <alignment horizontal="left"/>
      <protection locked="0"/>
    </xf>
    <xf numFmtId="168" fontId="56" fillId="34" borderId="37" xfId="0" applyNumberFormat="1" applyFont="1" applyFill="1" applyBorder="1" applyAlignment="1">
      <alignment/>
    </xf>
    <xf numFmtId="0" fontId="2" fillId="36" borderId="25" xfId="0" applyFont="1" applyFill="1" applyBorder="1" applyAlignment="1" applyProtection="1">
      <alignment/>
      <protection/>
    </xf>
    <xf numFmtId="166" fontId="2" fillId="36" borderId="21" xfId="0" applyNumberFormat="1" applyFont="1" applyFill="1" applyBorder="1" applyAlignment="1" applyProtection="1">
      <alignment/>
      <protection/>
    </xf>
    <xf numFmtId="4" fontId="56" fillId="35" borderId="26" xfId="0" applyNumberFormat="1" applyFont="1" applyFill="1" applyBorder="1" applyAlignment="1">
      <alignment/>
    </xf>
    <xf numFmtId="4" fontId="56" fillId="35" borderId="35" xfId="0" applyNumberFormat="1" applyFont="1" applyFill="1" applyBorder="1" applyAlignment="1">
      <alignment/>
    </xf>
    <xf numFmtId="3" fontId="56" fillId="35" borderId="35" xfId="0" applyNumberFormat="1" applyFont="1" applyFill="1" applyBorder="1" applyAlignment="1">
      <alignment/>
    </xf>
    <xf numFmtId="164" fontId="56" fillId="35" borderId="37" xfId="0" applyNumberFormat="1" applyFont="1" applyFill="1" applyBorder="1" applyAlignment="1">
      <alignment/>
    </xf>
    <xf numFmtId="49" fontId="57" fillId="0" borderId="47" xfId="0" applyNumberFormat="1" applyFont="1" applyFill="1" applyBorder="1" applyAlignment="1" applyProtection="1">
      <alignment horizontal="left"/>
      <protection locked="0"/>
    </xf>
    <xf numFmtId="49" fontId="57" fillId="0" borderId="51" xfId="0" applyNumberFormat="1" applyFont="1" applyFill="1" applyBorder="1" applyAlignment="1" applyProtection="1">
      <alignment horizontal="left"/>
      <protection locked="0"/>
    </xf>
    <xf numFmtId="0" fontId="57" fillId="36" borderId="19" xfId="0" applyFont="1" applyFill="1" applyBorder="1" applyAlignment="1" applyProtection="1">
      <alignment horizontal="center"/>
      <protection locked="0"/>
    </xf>
    <xf numFmtId="0" fontId="54" fillId="0" borderId="68" xfId="0" applyFont="1" applyBorder="1" applyAlignment="1">
      <alignment horizontal="center"/>
    </xf>
    <xf numFmtId="0" fontId="2" fillId="0" borderId="47" xfId="0" applyFont="1" applyFill="1" applyBorder="1" applyAlignment="1" applyProtection="1">
      <alignment vertical="center"/>
      <protection locked="0"/>
    </xf>
    <xf numFmtId="49" fontId="2" fillId="0" borderId="47" xfId="0" applyNumberFormat="1" applyFont="1" applyFill="1" applyBorder="1" applyAlignment="1" applyProtection="1">
      <alignment horizontal="left"/>
      <protection locked="0"/>
    </xf>
    <xf numFmtId="0" fontId="2" fillId="0" borderId="48" xfId="0" applyFont="1" applyFill="1" applyBorder="1" applyAlignment="1" applyProtection="1">
      <alignment vertical="center"/>
      <protection locked="0"/>
    </xf>
    <xf numFmtId="0" fontId="54" fillId="36" borderId="45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2" fillId="0" borderId="69" xfId="0" applyFont="1" applyFill="1" applyBorder="1" applyAlignment="1" applyProtection="1">
      <alignment vertical="center"/>
      <protection locked="0"/>
    </xf>
    <xf numFmtId="0" fontId="2" fillId="34" borderId="40" xfId="0" applyFont="1" applyFill="1" applyBorder="1" applyAlignment="1" applyProtection="1">
      <alignment horizontal="center"/>
      <protection locked="0"/>
    </xf>
    <xf numFmtId="166" fontId="2" fillId="34" borderId="39" xfId="0" applyNumberFormat="1" applyFont="1" applyFill="1" applyBorder="1" applyAlignment="1" applyProtection="1">
      <alignment horizontal="right"/>
      <protection/>
    </xf>
    <xf numFmtId="0" fontId="2" fillId="34" borderId="19" xfId="0" applyFont="1" applyFill="1" applyBorder="1" applyAlignment="1" applyProtection="1">
      <alignment horizontal="center"/>
      <protection locked="0"/>
    </xf>
    <xf numFmtId="2" fontId="57" fillId="34" borderId="35" xfId="0" applyNumberFormat="1" applyFont="1" applyFill="1" applyBorder="1" applyAlignment="1">
      <alignment/>
    </xf>
    <xf numFmtId="0" fontId="2" fillId="34" borderId="19" xfId="57" applyFont="1" applyFill="1" applyBorder="1" applyAlignment="1" applyProtection="1">
      <alignment horizontal="center"/>
      <protection locked="0"/>
    </xf>
    <xf numFmtId="0" fontId="57" fillId="34" borderId="19" xfId="0" applyFont="1" applyFill="1" applyBorder="1" applyAlignment="1" applyProtection="1">
      <alignment horizontal="center"/>
      <protection locked="0"/>
    </xf>
    <xf numFmtId="0" fontId="2" fillId="34" borderId="19" xfId="57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23" xfId="0" applyFill="1" applyBorder="1" applyAlignment="1">
      <alignment/>
    </xf>
    <xf numFmtId="0" fontId="2" fillId="0" borderId="14" xfId="0" applyFont="1" applyFill="1" applyBorder="1" applyAlignment="1" applyProtection="1">
      <alignment horizontal="left"/>
      <protection locked="0"/>
    </xf>
    <xf numFmtId="0" fontId="0" fillId="0" borderId="56" xfId="0" applyFill="1" applyBorder="1" applyAlignment="1">
      <alignment/>
    </xf>
    <xf numFmtId="0" fontId="2" fillId="0" borderId="36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0" fillId="0" borderId="34" xfId="0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70" xfId="0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69" xfId="0" applyFont="1" applyFill="1" applyBorder="1" applyAlignment="1" applyProtection="1">
      <alignment horizontal="center"/>
      <protection locked="0"/>
    </xf>
    <xf numFmtId="0" fontId="0" fillId="0" borderId="67" xfId="0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69" xfId="0" applyFill="1" applyBorder="1" applyAlignment="1">
      <alignment horizontal="center"/>
    </xf>
    <xf numFmtId="0" fontId="2" fillId="35" borderId="12" xfId="0" applyFont="1" applyFill="1" applyBorder="1" applyAlignment="1" applyProtection="1">
      <alignment horizontal="center"/>
      <protection locked="0"/>
    </xf>
    <xf numFmtId="0" fontId="0" fillId="35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 applyProtection="1">
      <alignment horizontal="left"/>
      <protection locked="0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left"/>
      <protection locked="0"/>
    </xf>
    <xf numFmtId="0" fontId="62" fillId="0" borderId="35" xfId="0" applyFont="1" applyFill="1" applyBorder="1" applyAlignment="1" applyProtection="1">
      <alignment/>
      <protection locked="0"/>
    </xf>
    <xf numFmtId="14" fontId="6" fillId="0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30" xfId="57" applyFont="1" applyFill="1" applyBorder="1" applyAlignment="1" applyProtection="1">
      <alignment horizontal="center"/>
      <protection locked="0"/>
    </xf>
    <xf numFmtId="0" fontId="2" fillId="0" borderId="71" xfId="0" applyFont="1" applyFill="1" applyBorder="1" applyAlignment="1" applyProtection="1">
      <alignment horizontal="left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2" fontId="2" fillId="38" borderId="18" xfId="0" applyNumberFormat="1" applyFont="1" applyFill="1" applyBorder="1" applyAlignment="1">
      <alignment/>
    </xf>
    <xf numFmtId="0" fontId="2" fillId="35" borderId="49" xfId="0" applyFont="1" applyFill="1" applyBorder="1" applyAlignment="1" applyProtection="1">
      <alignment vertical="center"/>
      <protection locked="0"/>
    </xf>
    <xf numFmtId="168" fontId="2" fillId="38" borderId="46" xfId="0" applyNumberFormat="1" applyFont="1" applyFill="1" applyBorder="1" applyAlignment="1" applyProtection="1">
      <alignment horizontal="right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54" fillId="35" borderId="20" xfId="0" applyFont="1" applyFill="1" applyBorder="1" applyAlignment="1">
      <alignment horizontal="center"/>
    </xf>
    <xf numFmtId="0" fontId="54" fillId="35" borderId="66" xfId="0" applyFont="1" applyFill="1" applyBorder="1" applyAlignment="1">
      <alignment/>
    </xf>
    <xf numFmtId="0" fontId="54" fillId="35" borderId="45" xfId="0" applyFont="1" applyFill="1" applyBorder="1" applyAlignment="1">
      <alignment/>
    </xf>
    <xf numFmtId="0" fontId="54" fillId="0" borderId="22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168" fontId="2" fillId="34" borderId="39" xfId="0" applyNumberFormat="1" applyFont="1" applyFill="1" applyBorder="1" applyAlignment="1" applyProtection="1">
      <alignment horizontal="right"/>
      <protection/>
    </xf>
    <xf numFmtId="0" fontId="56" fillId="35" borderId="27" xfId="0" applyFont="1" applyFill="1" applyBorder="1" applyAlignment="1">
      <alignment/>
    </xf>
    <xf numFmtId="0" fontId="56" fillId="35" borderId="32" xfId="0" applyFont="1" applyFill="1" applyBorder="1" applyAlignment="1">
      <alignment/>
    </xf>
    <xf numFmtId="0" fontId="56" fillId="35" borderId="72" xfId="0" applyFont="1" applyFill="1" applyBorder="1" applyAlignment="1">
      <alignment/>
    </xf>
    <xf numFmtId="0" fontId="56" fillId="35" borderId="41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3.140625" style="0" customWidth="1"/>
    <col min="2" max="2" width="21.28125" style="21" customWidth="1"/>
    <col min="3" max="3" width="9.140625" style="21" customWidth="1"/>
    <col min="4" max="5" width="9.140625" style="0" customWidth="1"/>
    <col min="6" max="7" width="9.140625" style="1" customWidth="1"/>
    <col min="8" max="8" width="13.00390625" style="1" customWidth="1"/>
    <col min="9" max="9" width="9.140625" style="21" customWidth="1"/>
    <col min="10" max="13" width="8.8515625" style="0" customWidth="1"/>
    <col min="14" max="14" width="12.57421875" style="0" customWidth="1"/>
    <col min="15" max="19" width="8.8515625" style="0" customWidth="1"/>
    <col min="20" max="20" width="14.7109375" style="0" customWidth="1"/>
    <col min="21" max="21" width="12.28125" style="0" customWidth="1"/>
    <col min="22" max="22" width="13.7109375" style="0" customWidth="1"/>
    <col min="23" max="23" width="14.57421875" style="0" customWidth="1"/>
    <col min="24" max="24" width="9.140625" style="0" customWidth="1"/>
    <col min="25" max="25" width="12.00390625" style="0" customWidth="1"/>
    <col min="26" max="26" width="8.8515625" style="0" customWidth="1"/>
    <col min="27" max="27" width="15.421875" style="0" customWidth="1"/>
    <col min="28" max="29" width="8.8515625" style="0" customWidth="1"/>
  </cols>
  <sheetData>
    <row r="1" spans="1:25" ht="18">
      <c r="A1" s="12" t="s">
        <v>18</v>
      </c>
      <c r="B1" s="13"/>
      <c r="C1" s="13"/>
      <c r="D1" s="12"/>
      <c r="E1" s="12"/>
      <c r="F1" s="13"/>
      <c r="G1" s="13"/>
      <c r="H1" s="13"/>
      <c r="I1" s="13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22"/>
      <c r="V1" s="22"/>
      <c r="W1" s="22"/>
      <c r="X1" s="22"/>
      <c r="Y1" s="22"/>
    </row>
    <row r="2" spans="1:25" ht="18">
      <c r="A2" s="12">
        <v>2018</v>
      </c>
      <c r="B2" s="13"/>
      <c r="C2" s="13"/>
      <c r="D2" s="12"/>
      <c r="E2" s="12"/>
      <c r="F2" s="13"/>
      <c r="G2" s="13"/>
      <c r="H2" s="13"/>
      <c r="I2" s="13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22"/>
      <c r="V2" s="22"/>
      <c r="W2" s="22"/>
      <c r="X2" s="22"/>
      <c r="Y2" s="22"/>
    </row>
    <row r="3" spans="1:25" ht="18" thickBot="1">
      <c r="A3" s="12"/>
      <c r="B3" s="13"/>
      <c r="C3" s="13"/>
      <c r="D3" s="12"/>
      <c r="E3" s="12"/>
      <c r="F3" s="13"/>
      <c r="G3" s="13"/>
      <c r="H3" s="13"/>
      <c r="I3" s="1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22"/>
      <c r="V3" s="22"/>
      <c r="W3" s="22"/>
      <c r="X3" s="22"/>
      <c r="Y3" s="22"/>
    </row>
    <row r="4" spans="1:27" ht="18">
      <c r="A4" s="12"/>
      <c r="B4" s="13"/>
      <c r="C4" s="5" t="s">
        <v>0</v>
      </c>
      <c r="D4" s="6"/>
      <c r="E4" s="6"/>
      <c r="F4" s="6"/>
      <c r="G4" s="6"/>
      <c r="H4" s="7"/>
      <c r="I4" s="2" t="s">
        <v>1</v>
      </c>
      <c r="J4" s="3"/>
      <c r="K4" s="3"/>
      <c r="L4" s="3"/>
      <c r="M4" s="3"/>
      <c r="N4" s="4"/>
      <c r="O4" s="105" t="s">
        <v>73</v>
      </c>
      <c r="P4" s="106"/>
      <c r="Q4" s="106"/>
      <c r="R4" s="106"/>
      <c r="S4" s="106"/>
      <c r="T4" s="107"/>
      <c r="U4" s="108"/>
      <c r="V4" s="108"/>
      <c r="W4" s="108"/>
      <c r="X4" s="108"/>
      <c r="Y4" s="108"/>
      <c r="Z4" s="108"/>
      <c r="AA4" s="108"/>
    </row>
    <row r="5" spans="1:20" ht="18" thickBot="1">
      <c r="A5" s="12"/>
      <c r="B5" s="43"/>
      <c r="C5" s="8" t="s">
        <v>342</v>
      </c>
      <c r="D5" s="9"/>
      <c r="E5" s="9"/>
      <c r="F5" s="9"/>
      <c r="G5" s="9"/>
      <c r="H5" s="10"/>
      <c r="I5" s="48" t="s">
        <v>413</v>
      </c>
      <c r="J5" s="49"/>
      <c r="K5" s="49"/>
      <c r="L5" s="49"/>
      <c r="M5" s="49"/>
      <c r="N5" s="50"/>
      <c r="O5" s="51" t="s">
        <v>760</v>
      </c>
      <c r="P5" s="52"/>
      <c r="Q5" s="52"/>
      <c r="R5" s="52"/>
      <c r="S5" s="52"/>
      <c r="T5" s="53"/>
    </row>
    <row r="6" spans="1:27" ht="57.75" thickBot="1">
      <c r="A6" s="472" t="s">
        <v>11</v>
      </c>
      <c r="B6" s="477" t="s">
        <v>44</v>
      </c>
      <c r="C6" s="206" t="s">
        <v>3</v>
      </c>
      <c r="D6" s="206" t="s">
        <v>4</v>
      </c>
      <c r="E6" s="206" t="s">
        <v>5</v>
      </c>
      <c r="F6" s="207" t="s">
        <v>6</v>
      </c>
      <c r="G6" s="206" t="s">
        <v>10</v>
      </c>
      <c r="H6" s="208" t="s">
        <v>7</v>
      </c>
      <c r="I6" s="476" t="s">
        <v>3</v>
      </c>
      <c r="J6" s="19" t="s">
        <v>4</v>
      </c>
      <c r="K6" s="19" t="s">
        <v>5</v>
      </c>
      <c r="L6" s="19" t="s">
        <v>6</v>
      </c>
      <c r="M6" s="19" t="s">
        <v>10</v>
      </c>
      <c r="N6" s="18" t="s">
        <v>7</v>
      </c>
      <c r="O6" s="17" t="s">
        <v>3</v>
      </c>
      <c r="P6" s="17" t="s">
        <v>4</v>
      </c>
      <c r="Q6" s="17" t="s">
        <v>5</v>
      </c>
      <c r="R6" s="17" t="s">
        <v>6</v>
      </c>
      <c r="S6" s="17" t="s">
        <v>10</v>
      </c>
      <c r="T6" s="16" t="s">
        <v>7</v>
      </c>
      <c r="U6" s="174" t="s">
        <v>12</v>
      </c>
      <c r="V6" s="184" t="s">
        <v>74</v>
      </c>
      <c r="W6" s="14" t="s">
        <v>13</v>
      </c>
      <c r="X6" s="11" t="s">
        <v>14</v>
      </c>
      <c r="Y6" s="14" t="s">
        <v>17</v>
      </c>
      <c r="Z6" s="184" t="s">
        <v>75</v>
      </c>
      <c r="AA6" s="14" t="s">
        <v>57</v>
      </c>
    </row>
    <row r="7" spans="1:27" ht="14.25">
      <c r="A7" s="475" t="s">
        <v>106</v>
      </c>
      <c r="B7" s="478" t="s">
        <v>38</v>
      </c>
      <c r="C7" s="479" t="s">
        <v>19</v>
      </c>
      <c r="D7" s="204">
        <v>39.58</v>
      </c>
      <c r="E7" s="204">
        <v>16.26</v>
      </c>
      <c r="F7" s="91">
        <f>+D7+E7</f>
        <v>55.84</v>
      </c>
      <c r="G7" s="205">
        <v>2</v>
      </c>
      <c r="H7" s="480">
        <v>98.9795918367347</v>
      </c>
      <c r="I7" s="219" t="s">
        <v>19</v>
      </c>
      <c r="J7" s="178">
        <v>27.78</v>
      </c>
      <c r="K7" s="179">
        <v>16.71</v>
      </c>
      <c r="L7" s="171">
        <v>44.49</v>
      </c>
      <c r="M7" s="181">
        <v>5</v>
      </c>
      <c r="N7" s="463">
        <v>98</v>
      </c>
      <c r="O7" s="275"/>
      <c r="P7" s="90"/>
      <c r="Q7" s="209"/>
      <c r="R7" s="90">
        <f>+P7+Q7</f>
        <v>0</v>
      </c>
      <c r="S7" s="210"/>
      <c r="T7" s="276"/>
      <c r="U7" s="182">
        <f>+H7+N7+T7</f>
        <v>196.9795918367347</v>
      </c>
      <c r="V7" s="190"/>
      <c r="W7" s="413">
        <f>+U7-V7</f>
        <v>196.9795918367347</v>
      </c>
      <c r="X7" s="20"/>
      <c r="Y7" s="83">
        <f>+F7+L7+R7</f>
        <v>100.33000000000001</v>
      </c>
      <c r="Z7" s="361"/>
      <c r="AA7" s="82">
        <f>+Y7-Z7</f>
        <v>100.33000000000001</v>
      </c>
    </row>
    <row r="8" spans="1:27" ht="14.25">
      <c r="A8" s="473" t="s">
        <v>111</v>
      </c>
      <c r="B8" s="473" t="s">
        <v>88</v>
      </c>
      <c r="C8" s="481" t="s">
        <v>19</v>
      </c>
      <c r="D8" s="85">
        <v>25.28</v>
      </c>
      <c r="E8" s="85">
        <v>27.42</v>
      </c>
      <c r="F8" s="84">
        <f>+D8+E8</f>
        <v>52.7</v>
      </c>
      <c r="G8" s="42">
        <v>4</v>
      </c>
      <c r="H8" s="92">
        <v>96.93877551020408</v>
      </c>
      <c r="I8" s="220" t="s">
        <v>19</v>
      </c>
      <c r="J8" s="86">
        <v>11.42</v>
      </c>
      <c r="K8" s="87">
        <v>31.14</v>
      </c>
      <c r="L8" s="88">
        <v>42.56</v>
      </c>
      <c r="M8" s="46">
        <v>9</v>
      </c>
      <c r="N8" s="89">
        <v>96</v>
      </c>
      <c r="O8" s="76"/>
      <c r="P8" s="66"/>
      <c r="Q8" s="66"/>
      <c r="R8" s="90">
        <f>+P8+Q8</f>
        <v>0</v>
      </c>
      <c r="S8" s="67"/>
      <c r="T8" s="231"/>
      <c r="U8" s="182">
        <f>+H8+N8+T8</f>
        <v>192.9387755102041</v>
      </c>
      <c r="V8" s="190"/>
      <c r="W8" s="413">
        <f>+U8-V8</f>
        <v>192.9387755102041</v>
      </c>
      <c r="X8" s="20"/>
      <c r="Y8" s="83">
        <f>+F8+L8+R8</f>
        <v>95.26</v>
      </c>
      <c r="Z8" s="361"/>
      <c r="AA8" s="82">
        <f>+Y8-Z8</f>
        <v>95.26</v>
      </c>
    </row>
    <row r="9" spans="1:27" ht="14.25">
      <c r="A9" s="473" t="s">
        <v>196</v>
      </c>
      <c r="B9" s="473" t="s">
        <v>161</v>
      </c>
      <c r="C9" s="481" t="s">
        <v>19</v>
      </c>
      <c r="D9" s="85">
        <v>25.28</v>
      </c>
      <c r="E9" s="85">
        <v>27.42</v>
      </c>
      <c r="F9" s="84">
        <f>+D9+E9</f>
        <v>52.7</v>
      </c>
      <c r="G9" s="42">
        <v>4</v>
      </c>
      <c r="H9" s="92">
        <v>96.93877551020408</v>
      </c>
      <c r="I9" s="220" t="s">
        <v>9</v>
      </c>
      <c r="J9" s="86">
        <v>32.34</v>
      </c>
      <c r="K9" s="87">
        <v>7.12</v>
      </c>
      <c r="L9" s="88">
        <v>39.46</v>
      </c>
      <c r="M9" s="46">
        <v>10</v>
      </c>
      <c r="N9" s="89">
        <v>95.5</v>
      </c>
      <c r="O9" s="78"/>
      <c r="P9" s="34"/>
      <c r="Q9" s="34"/>
      <c r="R9" s="90">
        <f>+P9+Q9</f>
        <v>0</v>
      </c>
      <c r="S9" s="34"/>
      <c r="T9" s="234"/>
      <c r="U9" s="182">
        <f>+H9+N9+T9</f>
        <v>192.4387755102041</v>
      </c>
      <c r="V9" s="190"/>
      <c r="W9" s="413">
        <f>+U9-V9</f>
        <v>192.4387755102041</v>
      </c>
      <c r="X9" s="20"/>
      <c r="Y9" s="83">
        <f>+F9+L9+R9</f>
        <v>92.16</v>
      </c>
      <c r="Z9" s="361"/>
      <c r="AA9" s="82">
        <f>+Y9-Z9</f>
        <v>92.16</v>
      </c>
    </row>
    <row r="10" spans="1:27" s="1" customFormat="1" ht="14.25">
      <c r="A10" s="473" t="s">
        <v>69</v>
      </c>
      <c r="B10" s="473" t="s">
        <v>63</v>
      </c>
      <c r="C10" s="481" t="s">
        <v>8</v>
      </c>
      <c r="D10" s="85">
        <v>23.95</v>
      </c>
      <c r="E10" s="85">
        <v>14.54</v>
      </c>
      <c r="F10" s="84">
        <f>+D10+E10</f>
        <v>38.489999999999995</v>
      </c>
      <c r="G10" s="42">
        <v>8</v>
      </c>
      <c r="H10" s="261">
        <v>92.85714285714286</v>
      </c>
      <c r="I10" s="220" t="s">
        <v>8</v>
      </c>
      <c r="J10" s="86">
        <v>20.86</v>
      </c>
      <c r="K10" s="87">
        <v>17.32</v>
      </c>
      <c r="L10" s="88">
        <v>38.18</v>
      </c>
      <c r="M10" s="46">
        <v>12</v>
      </c>
      <c r="N10" s="89">
        <v>94.5</v>
      </c>
      <c r="O10" s="79"/>
      <c r="P10" s="30"/>
      <c r="Q10" s="31"/>
      <c r="R10" s="90">
        <f>+P10+Q10</f>
        <v>0</v>
      </c>
      <c r="S10" s="32"/>
      <c r="T10" s="232"/>
      <c r="U10" s="182">
        <f>+H10+N10+T10</f>
        <v>187.35714285714286</v>
      </c>
      <c r="V10" s="190"/>
      <c r="W10" s="413">
        <f>+U10-V10</f>
        <v>187.35714285714286</v>
      </c>
      <c r="X10" s="20"/>
      <c r="Y10" s="83">
        <f>+F10+L10+R10</f>
        <v>76.66999999999999</v>
      </c>
      <c r="Z10" s="361"/>
      <c r="AA10" s="82">
        <f>+Y10-Z10</f>
        <v>76.66999999999999</v>
      </c>
    </row>
    <row r="11" spans="1:27" ht="14.25">
      <c r="A11" s="473" t="s">
        <v>311</v>
      </c>
      <c r="B11" s="473" t="s">
        <v>63</v>
      </c>
      <c r="C11" s="481" t="s">
        <v>8</v>
      </c>
      <c r="D11" s="85">
        <v>23.95</v>
      </c>
      <c r="E11" s="85">
        <v>14.54</v>
      </c>
      <c r="F11" s="84">
        <f>+D11+E11</f>
        <v>38.489999999999995</v>
      </c>
      <c r="G11" s="42">
        <v>8</v>
      </c>
      <c r="H11" s="261">
        <v>92.85714285714286</v>
      </c>
      <c r="I11" s="220" t="s">
        <v>8</v>
      </c>
      <c r="J11" s="86">
        <v>20.86</v>
      </c>
      <c r="K11" s="87">
        <v>17.32</v>
      </c>
      <c r="L11" s="88">
        <v>38.18</v>
      </c>
      <c r="M11" s="46">
        <v>12</v>
      </c>
      <c r="N11" s="89">
        <v>94.5</v>
      </c>
      <c r="O11" s="275"/>
      <c r="P11" s="90"/>
      <c r="Q11" s="209"/>
      <c r="R11" s="90">
        <f>+P11+Q11</f>
        <v>0</v>
      </c>
      <c r="S11" s="210"/>
      <c r="T11" s="276"/>
      <c r="U11" s="182">
        <f>+H11+N11+T11</f>
        <v>187.35714285714286</v>
      </c>
      <c r="V11" s="190"/>
      <c r="W11" s="413">
        <f>+U11-V11</f>
        <v>187.35714285714286</v>
      </c>
      <c r="X11" s="20"/>
      <c r="Y11" s="83">
        <f>+F11+L11+R11</f>
        <v>76.66999999999999</v>
      </c>
      <c r="Z11" s="361"/>
      <c r="AA11" s="82">
        <f>+Y11-Z11</f>
        <v>76.66999999999999</v>
      </c>
    </row>
    <row r="12" spans="1:27" ht="14.25">
      <c r="A12" s="473" t="s">
        <v>344</v>
      </c>
      <c r="B12" s="473" t="s">
        <v>43</v>
      </c>
      <c r="C12" s="481" t="s">
        <v>19</v>
      </c>
      <c r="D12" s="85">
        <v>37.18</v>
      </c>
      <c r="E12" s="85">
        <v>18.28</v>
      </c>
      <c r="F12" s="84">
        <f>+D12+E12</f>
        <v>55.46</v>
      </c>
      <c r="G12" s="42">
        <v>3</v>
      </c>
      <c r="H12" s="92">
        <v>97.95918367346938</v>
      </c>
      <c r="I12" s="220" t="s">
        <v>19</v>
      </c>
      <c r="J12" s="86">
        <v>10.3</v>
      </c>
      <c r="K12" s="87">
        <v>17.62</v>
      </c>
      <c r="L12" s="88">
        <v>27.92</v>
      </c>
      <c r="M12" s="46">
        <v>36</v>
      </c>
      <c r="N12" s="89">
        <v>82.5</v>
      </c>
      <c r="O12" s="275"/>
      <c r="P12" s="90"/>
      <c r="Q12" s="209"/>
      <c r="R12" s="90">
        <f>+P12+Q12</f>
        <v>0</v>
      </c>
      <c r="S12" s="210"/>
      <c r="T12" s="276"/>
      <c r="U12" s="182">
        <f>+H12+N12+T12</f>
        <v>180.4591836734694</v>
      </c>
      <c r="V12" s="190"/>
      <c r="W12" s="413">
        <f>+U12-V12</f>
        <v>180.4591836734694</v>
      </c>
      <c r="X12" s="20"/>
      <c r="Y12" s="83">
        <f>+F12+L12+R12</f>
        <v>83.38</v>
      </c>
      <c r="Z12" s="361"/>
      <c r="AA12" s="82">
        <f>+Y12-Z12</f>
        <v>83.38</v>
      </c>
    </row>
    <row r="13" spans="1:27" ht="14.25">
      <c r="A13" s="473" t="s">
        <v>140</v>
      </c>
      <c r="B13" s="473" t="s">
        <v>39</v>
      </c>
      <c r="C13" s="481" t="s">
        <v>19</v>
      </c>
      <c r="D13" s="85">
        <v>13.300000000000002</v>
      </c>
      <c r="E13" s="85">
        <v>21.36</v>
      </c>
      <c r="F13" s="84">
        <f>+D13+E13</f>
        <v>34.660000000000004</v>
      </c>
      <c r="G13" s="42">
        <v>10</v>
      </c>
      <c r="H13" s="92">
        <v>90.81632653061224</v>
      </c>
      <c r="I13" s="220" t="s">
        <v>19</v>
      </c>
      <c r="J13" s="86">
        <v>7.7</v>
      </c>
      <c r="K13" s="87">
        <v>24.32</v>
      </c>
      <c r="L13" s="88">
        <v>32.02</v>
      </c>
      <c r="M13" s="46">
        <v>27</v>
      </c>
      <c r="N13" s="89">
        <v>87</v>
      </c>
      <c r="O13" s="275"/>
      <c r="P13" s="90"/>
      <c r="Q13" s="209"/>
      <c r="R13" s="90">
        <f>+P13+Q13</f>
        <v>0</v>
      </c>
      <c r="S13" s="210"/>
      <c r="T13" s="276"/>
      <c r="U13" s="182">
        <f>+H13+N13+T13</f>
        <v>177.81632653061223</v>
      </c>
      <c r="V13" s="190"/>
      <c r="W13" s="413">
        <f>+U13-V13</f>
        <v>177.81632653061223</v>
      </c>
      <c r="X13" s="20"/>
      <c r="Y13" s="83">
        <f>+F13+L13+R13</f>
        <v>66.68</v>
      </c>
      <c r="Z13" s="361"/>
      <c r="AA13" s="82">
        <f>+Y13-Z13</f>
        <v>66.68</v>
      </c>
    </row>
    <row r="14" spans="1:27" ht="14.25">
      <c r="A14" s="473" t="s">
        <v>59</v>
      </c>
      <c r="B14" s="473" t="s">
        <v>39</v>
      </c>
      <c r="C14" s="481" t="s">
        <v>19</v>
      </c>
      <c r="D14" s="85">
        <v>13.300000000000002</v>
      </c>
      <c r="E14" s="85">
        <v>21.36</v>
      </c>
      <c r="F14" s="84">
        <f>+D14+E14</f>
        <v>34.660000000000004</v>
      </c>
      <c r="G14" s="42">
        <v>10</v>
      </c>
      <c r="H14" s="92">
        <v>90.81632653061224</v>
      </c>
      <c r="I14" s="220" t="s">
        <v>19</v>
      </c>
      <c r="J14" s="86">
        <v>7.7</v>
      </c>
      <c r="K14" s="87">
        <v>24.32</v>
      </c>
      <c r="L14" s="88">
        <v>32.02</v>
      </c>
      <c r="M14" s="46">
        <v>27</v>
      </c>
      <c r="N14" s="89">
        <v>87</v>
      </c>
      <c r="O14" s="142"/>
      <c r="P14" s="90"/>
      <c r="Q14" s="102"/>
      <c r="R14" s="90">
        <f>+P14+Q14</f>
        <v>0</v>
      </c>
      <c r="S14" s="103"/>
      <c r="T14" s="230"/>
      <c r="U14" s="182">
        <f>+H14+N14+T14</f>
        <v>177.81632653061223</v>
      </c>
      <c r="V14" s="190"/>
      <c r="W14" s="413">
        <f>+U14-V14</f>
        <v>177.81632653061223</v>
      </c>
      <c r="X14" s="20"/>
      <c r="Y14" s="83">
        <f>+F14+L14+R14</f>
        <v>66.68</v>
      </c>
      <c r="Z14" s="361"/>
      <c r="AA14" s="82">
        <f>+Y14-Z14</f>
        <v>66.68</v>
      </c>
    </row>
    <row r="15" spans="1:27" ht="14.25">
      <c r="A15" s="473" t="s">
        <v>61</v>
      </c>
      <c r="B15" s="473" t="s">
        <v>372</v>
      </c>
      <c r="C15" s="481" t="s">
        <v>19</v>
      </c>
      <c r="D15" s="85">
        <v>14.239999999999998</v>
      </c>
      <c r="E15" s="85">
        <v>16.8</v>
      </c>
      <c r="F15" s="84">
        <f>+D15+E15</f>
        <v>31.04</v>
      </c>
      <c r="G15" s="42">
        <v>14</v>
      </c>
      <c r="H15" s="261">
        <v>86.73469387755102</v>
      </c>
      <c r="I15" s="220" t="s">
        <v>19</v>
      </c>
      <c r="J15" s="86">
        <v>25.56</v>
      </c>
      <c r="K15" s="87">
        <v>7.49</v>
      </c>
      <c r="L15" s="88">
        <v>33.05</v>
      </c>
      <c r="M15" s="46">
        <v>25</v>
      </c>
      <c r="N15" s="89">
        <v>88</v>
      </c>
      <c r="O15" s="77"/>
      <c r="P15" s="26"/>
      <c r="Q15" s="26"/>
      <c r="R15" s="90">
        <f>+P15+Q15</f>
        <v>0</v>
      </c>
      <c r="S15" s="27"/>
      <c r="T15" s="233"/>
      <c r="U15" s="182">
        <f>+H15+N15+T15</f>
        <v>174.73469387755102</v>
      </c>
      <c r="V15" s="190"/>
      <c r="W15" s="413">
        <f>+U15-V15</f>
        <v>174.73469387755102</v>
      </c>
      <c r="X15" s="20"/>
      <c r="Y15" s="83">
        <f>+F15+L15+R15</f>
        <v>64.09</v>
      </c>
      <c r="Z15" s="361"/>
      <c r="AA15" s="82">
        <f>+Y15-Z15</f>
        <v>64.09</v>
      </c>
    </row>
    <row r="16" spans="1:27" ht="14.25">
      <c r="A16" s="473" t="s">
        <v>194</v>
      </c>
      <c r="B16" s="473" t="s">
        <v>195</v>
      </c>
      <c r="C16" s="481" t="s">
        <v>19</v>
      </c>
      <c r="D16" s="85">
        <v>6.5</v>
      </c>
      <c r="E16" s="85">
        <v>21.42</v>
      </c>
      <c r="F16" s="84">
        <f>+D16+E16</f>
        <v>27.92</v>
      </c>
      <c r="G16" s="42">
        <v>18</v>
      </c>
      <c r="H16" s="92">
        <v>82.6530612244898</v>
      </c>
      <c r="I16" s="220" t="s">
        <v>19</v>
      </c>
      <c r="J16" s="86">
        <v>9</v>
      </c>
      <c r="K16" s="87">
        <v>24.299999999999997</v>
      </c>
      <c r="L16" s="88">
        <v>33.3</v>
      </c>
      <c r="M16" s="46">
        <v>23</v>
      </c>
      <c r="N16" s="89">
        <v>89</v>
      </c>
      <c r="O16" s="76"/>
      <c r="P16" s="66"/>
      <c r="Q16" s="66"/>
      <c r="R16" s="90">
        <f>+P16+Q16</f>
        <v>0</v>
      </c>
      <c r="S16" s="67"/>
      <c r="T16" s="231"/>
      <c r="U16" s="182">
        <f>+H16+N16+T16</f>
        <v>171.65306122448982</v>
      </c>
      <c r="V16" s="190"/>
      <c r="W16" s="413">
        <f>+U16-V16</f>
        <v>171.65306122448982</v>
      </c>
      <c r="X16" s="20"/>
      <c r="Y16" s="83">
        <f>+F16+L16+R16</f>
        <v>61.22</v>
      </c>
      <c r="Z16" s="361"/>
      <c r="AA16" s="82">
        <f>+Y16-Z16</f>
        <v>61.22</v>
      </c>
    </row>
    <row r="17" spans="1:27" ht="14.25">
      <c r="A17" s="473" t="s">
        <v>362</v>
      </c>
      <c r="B17" s="473" t="s">
        <v>31</v>
      </c>
      <c r="C17" s="481" t="s">
        <v>19</v>
      </c>
      <c r="D17" s="85">
        <v>13.42</v>
      </c>
      <c r="E17" s="85">
        <v>13.28</v>
      </c>
      <c r="F17" s="84">
        <f>+D17+E17</f>
        <v>26.7</v>
      </c>
      <c r="G17" s="42">
        <v>22</v>
      </c>
      <c r="H17" s="92">
        <v>78.57142857142857</v>
      </c>
      <c r="I17" s="220" t="s">
        <v>19</v>
      </c>
      <c r="J17" s="86">
        <v>14.459999999999999</v>
      </c>
      <c r="K17" s="87">
        <v>20.96</v>
      </c>
      <c r="L17" s="88">
        <v>35.42</v>
      </c>
      <c r="M17" s="46">
        <v>19</v>
      </c>
      <c r="N17" s="89">
        <v>91</v>
      </c>
      <c r="O17" s="275"/>
      <c r="P17" s="90"/>
      <c r="Q17" s="209"/>
      <c r="R17" s="90">
        <f>+P17+Q17</f>
        <v>0</v>
      </c>
      <c r="S17" s="210"/>
      <c r="T17" s="276"/>
      <c r="U17" s="182">
        <f>+H17+N17+T17</f>
        <v>169.57142857142856</v>
      </c>
      <c r="V17" s="190"/>
      <c r="W17" s="413">
        <f>+U17-V17</f>
        <v>169.57142857142856</v>
      </c>
      <c r="X17" s="20"/>
      <c r="Y17" s="83">
        <f>+F17+L17+R17</f>
        <v>62.120000000000005</v>
      </c>
      <c r="Z17" s="361"/>
      <c r="AA17" s="82">
        <f>+Y17-Z17</f>
        <v>62.120000000000005</v>
      </c>
    </row>
    <row r="18" spans="1:27" ht="14.25">
      <c r="A18" s="474" t="s">
        <v>101</v>
      </c>
      <c r="B18" s="473" t="s">
        <v>32</v>
      </c>
      <c r="C18" s="481" t="s">
        <v>19</v>
      </c>
      <c r="D18" s="85">
        <v>10.7</v>
      </c>
      <c r="E18" s="85">
        <v>14.739999999999998</v>
      </c>
      <c r="F18" s="84">
        <f>+D18+E18</f>
        <v>25.439999999999998</v>
      </c>
      <c r="G18" s="42">
        <v>28</v>
      </c>
      <c r="H18" s="92">
        <v>72.44897959183673</v>
      </c>
      <c r="I18" s="220" t="s">
        <v>19</v>
      </c>
      <c r="J18" s="86">
        <v>11.42</v>
      </c>
      <c r="K18" s="87">
        <v>31.14</v>
      </c>
      <c r="L18" s="88">
        <v>42.56</v>
      </c>
      <c r="M18" s="46">
        <v>9</v>
      </c>
      <c r="N18" s="89">
        <v>96</v>
      </c>
      <c r="O18" s="142"/>
      <c r="P18" s="90"/>
      <c r="Q18" s="102"/>
      <c r="R18" s="90">
        <f>+P18+Q18</f>
        <v>0</v>
      </c>
      <c r="S18" s="103"/>
      <c r="T18" s="230"/>
      <c r="U18" s="182">
        <f>+H18+N18+T18</f>
        <v>168.44897959183675</v>
      </c>
      <c r="V18" s="191"/>
      <c r="W18" s="413">
        <f>+U18-V18</f>
        <v>168.44897959183675</v>
      </c>
      <c r="X18" s="20"/>
      <c r="Y18" s="83">
        <f>+F18+L18+R18</f>
        <v>68</v>
      </c>
      <c r="Z18" s="188"/>
      <c r="AA18" s="82">
        <f>+Y18-Z18</f>
        <v>68</v>
      </c>
    </row>
    <row r="19" spans="1:27" ht="14.25">
      <c r="A19" s="473" t="s">
        <v>210</v>
      </c>
      <c r="B19" s="473" t="s">
        <v>391</v>
      </c>
      <c r="C19" s="481" t="s">
        <v>19</v>
      </c>
      <c r="D19" s="85">
        <v>13.56</v>
      </c>
      <c r="E19" s="85">
        <v>8.64</v>
      </c>
      <c r="F19" s="84">
        <f>+D19+E19</f>
        <v>22.200000000000003</v>
      </c>
      <c r="G19" s="42">
        <v>35</v>
      </c>
      <c r="H19" s="92">
        <v>65.3061224489796</v>
      </c>
      <c r="I19" s="220" t="s">
        <v>19</v>
      </c>
      <c r="J19" s="86">
        <v>26.24</v>
      </c>
      <c r="K19" s="87">
        <v>19</v>
      </c>
      <c r="L19" s="88">
        <v>45.239999999999995</v>
      </c>
      <c r="M19" s="46">
        <v>3</v>
      </c>
      <c r="N19" s="89">
        <v>99</v>
      </c>
      <c r="O19" s="77"/>
      <c r="P19" s="26"/>
      <c r="Q19" s="26"/>
      <c r="R19" s="90">
        <f>+P19+Q19</f>
        <v>0</v>
      </c>
      <c r="S19" s="27"/>
      <c r="T19" s="233"/>
      <c r="U19" s="182">
        <f>+H19+N19+T19</f>
        <v>164.30612244897958</v>
      </c>
      <c r="V19" s="190"/>
      <c r="W19" s="413">
        <f>+U19-V19</f>
        <v>164.30612244897958</v>
      </c>
      <c r="X19" s="20"/>
      <c r="Y19" s="83">
        <f>+F19+L19+R19</f>
        <v>67.44</v>
      </c>
      <c r="Z19" s="361"/>
      <c r="AA19" s="82">
        <f>+Y19-Z19</f>
        <v>67.44</v>
      </c>
    </row>
    <row r="20" spans="1:27" ht="14.25">
      <c r="A20" s="473" t="s">
        <v>370</v>
      </c>
      <c r="B20" s="473" t="s">
        <v>31</v>
      </c>
      <c r="C20" s="481" t="s">
        <v>8</v>
      </c>
      <c r="D20" s="85">
        <v>11.379999999999999</v>
      </c>
      <c r="E20" s="85">
        <v>39.260000000000005</v>
      </c>
      <c r="F20" s="84">
        <f>+D20+E20</f>
        <v>50.64</v>
      </c>
      <c r="G20" s="42">
        <v>5</v>
      </c>
      <c r="H20" s="92">
        <v>95.91836734693877</v>
      </c>
      <c r="I20" s="220" t="s">
        <v>8</v>
      </c>
      <c r="J20" s="86">
        <v>13.64</v>
      </c>
      <c r="K20" s="87">
        <v>7.2</v>
      </c>
      <c r="L20" s="88">
        <v>20.84</v>
      </c>
      <c r="M20" s="46">
        <v>67</v>
      </c>
      <c r="N20" s="89">
        <v>67</v>
      </c>
      <c r="O20" s="77"/>
      <c r="P20" s="26"/>
      <c r="Q20" s="26"/>
      <c r="R20" s="90">
        <f>+P20+Q20</f>
        <v>0</v>
      </c>
      <c r="S20" s="27"/>
      <c r="T20" s="233"/>
      <c r="U20" s="182">
        <f>+H20+N20+T20</f>
        <v>162.91836734693877</v>
      </c>
      <c r="V20" s="190"/>
      <c r="W20" s="413">
        <f>+U20-V20</f>
        <v>162.91836734693877</v>
      </c>
      <c r="X20" s="20"/>
      <c r="Y20" s="83">
        <f>+F20+L20+R20</f>
        <v>71.48</v>
      </c>
      <c r="Z20" s="361"/>
      <c r="AA20" s="82">
        <f>+Y20-Z20</f>
        <v>71.48</v>
      </c>
    </row>
    <row r="21" spans="1:27" ht="14.25">
      <c r="A21" s="473" t="s">
        <v>309</v>
      </c>
      <c r="B21" s="473" t="s">
        <v>31</v>
      </c>
      <c r="C21" s="481" t="s">
        <v>8</v>
      </c>
      <c r="D21" s="85">
        <v>11.379999999999999</v>
      </c>
      <c r="E21" s="85">
        <v>39.260000000000005</v>
      </c>
      <c r="F21" s="84">
        <f>+D21+E21</f>
        <v>50.64</v>
      </c>
      <c r="G21" s="42">
        <v>5</v>
      </c>
      <c r="H21" s="92">
        <v>95.91836734693877</v>
      </c>
      <c r="I21" s="220" t="s">
        <v>8</v>
      </c>
      <c r="J21" s="86">
        <v>13.64</v>
      </c>
      <c r="K21" s="87">
        <v>7.2</v>
      </c>
      <c r="L21" s="88">
        <f>+J21+K21</f>
        <v>20.84</v>
      </c>
      <c r="M21" s="46">
        <v>67</v>
      </c>
      <c r="N21" s="89">
        <v>67</v>
      </c>
      <c r="O21" s="77"/>
      <c r="P21" s="26"/>
      <c r="Q21" s="26"/>
      <c r="R21" s="90">
        <f>+P21+Q21</f>
        <v>0</v>
      </c>
      <c r="S21" s="27"/>
      <c r="T21" s="233"/>
      <c r="U21" s="182">
        <f>+H21+N21+T21</f>
        <v>162.91836734693877</v>
      </c>
      <c r="V21" s="190"/>
      <c r="W21" s="413">
        <f>+U21-V21</f>
        <v>162.91836734693877</v>
      </c>
      <c r="X21" s="20"/>
      <c r="Y21" s="83">
        <f>+F21+L21+R21</f>
        <v>71.48</v>
      </c>
      <c r="Z21" s="361"/>
      <c r="AA21" s="82">
        <f>+Y21-Z21</f>
        <v>71.48</v>
      </c>
    </row>
    <row r="22" spans="1:27" ht="14.25">
      <c r="A22" s="473" t="s">
        <v>157</v>
      </c>
      <c r="B22" s="473" t="s">
        <v>158</v>
      </c>
      <c r="C22" s="481" t="s">
        <v>19</v>
      </c>
      <c r="D22" s="85">
        <v>14.319999999999999</v>
      </c>
      <c r="E22" s="85">
        <v>12.36</v>
      </c>
      <c r="F22" s="84">
        <f>+D22+E22</f>
        <v>26.68</v>
      </c>
      <c r="G22" s="42">
        <v>24</v>
      </c>
      <c r="H22" s="92">
        <v>76.53061224489795</v>
      </c>
      <c r="I22" s="220" t="s">
        <v>19</v>
      </c>
      <c r="J22" s="86">
        <v>27</v>
      </c>
      <c r="K22" s="87">
        <v>3.16</v>
      </c>
      <c r="L22" s="88">
        <v>30.16</v>
      </c>
      <c r="M22" s="46">
        <v>29</v>
      </c>
      <c r="N22" s="89">
        <v>86</v>
      </c>
      <c r="O22" s="275"/>
      <c r="P22" s="90"/>
      <c r="Q22" s="209"/>
      <c r="R22" s="90">
        <f>+P22+Q22</f>
        <v>0</v>
      </c>
      <c r="S22" s="210"/>
      <c r="T22" s="276"/>
      <c r="U22" s="182">
        <f>+H22+N22+T22</f>
        <v>162.53061224489795</v>
      </c>
      <c r="V22" s="190"/>
      <c r="W22" s="413">
        <f>+U22-V22</f>
        <v>162.53061224489795</v>
      </c>
      <c r="X22" s="20"/>
      <c r="Y22" s="83">
        <f>+F22+L22+R22</f>
        <v>56.84</v>
      </c>
      <c r="Z22" s="361"/>
      <c r="AA22" s="82">
        <f>+Y22-Z22</f>
        <v>56.84</v>
      </c>
    </row>
    <row r="23" spans="1:27" ht="14.25">
      <c r="A23" s="473" t="s">
        <v>219</v>
      </c>
      <c r="B23" s="473" t="s">
        <v>220</v>
      </c>
      <c r="C23" s="481" t="s">
        <v>19</v>
      </c>
      <c r="D23" s="85">
        <v>14.319999999999999</v>
      </c>
      <c r="E23" s="85">
        <v>12.36</v>
      </c>
      <c r="F23" s="84">
        <f>+D23+E23</f>
        <v>26.68</v>
      </c>
      <c r="G23" s="42">
        <v>24</v>
      </c>
      <c r="H23" s="92">
        <v>76.53061224489795</v>
      </c>
      <c r="I23" s="220" t="s">
        <v>19</v>
      </c>
      <c r="J23" s="86">
        <v>27</v>
      </c>
      <c r="K23" s="87">
        <v>3.16</v>
      </c>
      <c r="L23" s="88">
        <v>30.16</v>
      </c>
      <c r="M23" s="46">
        <v>29</v>
      </c>
      <c r="N23" s="89">
        <v>86</v>
      </c>
      <c r="O23" s="79"/>
      <c r="P23" s="30"/>
      <c r="Q23" s="31"/>
      <c r="R23" s="90">
        <f>+P23+Q23</f>
        <v>0</v>
      </c>
      <c r="S23" s="32"/>
      <c r="T23" s="232"/>
      <c r="U23" s="182">
        <f>+H23+N23+T23</f>
        <v>162.53061224489795</v>
      </c>
      <c r="V23" s="190"/>
      <c r="W23" s="413">
        <f>+U23-V23</f>
        <v>162.53061224489795</v>
      </c>
      <c r="X23" s="20"/>
      <c r="Y23" s="83">
        <f>+F23+L23+R23</f>
        <v>56.84</v>
      </c>
      <c r="Z23" s="361"/>
      <c r="AA23" s="82">
        <f>+Y23-Z23</f>
        <v>56.84</v>
      </c>
    </row>
    <row r="24" spans="1:27" ht="14.25">
      <c r="A24" s="473" t="s">
        <v>21</v>
      </c>
      <c r="B24" s="473" t="s">
        <v>39</v>
      </c>
      <c r="C24" s="481" t="s">
        <v>19</v>
      </c>
      <c r="D24" s="85">
        <v>1.78</v>
      </c>
      <c r="E24" s="85">
        <v>18.35</v>
      </c>
      <c r="F24" s="84">
        <f>+D24+E24</f>
        <v>20.130000000000003</v>
      </c>
      <c r="G24" s="42">
        <v>38</v>
      </c>
      <c r="H24" s="92">
        <v>62.244897959183675</v>
      </c>
      <c r="I24" s="220" t="s">
        <v>8</v>
      </c>
      <c r="J24" s="86">
        <v>25.459999999999997</v>
      </c>
      <c r="K24" s="87">
        <v>20.58</v>
      </c>
      <c r="L24" s="88">
        <f>+J24+K24</f>
        <v>46.03999999999999</v>
      </c>
      <c r="M24" s="46">
        <v>2</v>
      </c>
      <c r="N24" s="89">
        <v>99.5</v>
      </c>
      <c r="O24" s="142"/>
      <c r="P24" s="90"/>
      <c r="Q24" s="102"/>
      <c r="R24" s="90">
        <f>+P24+Q24</f>
        <v>0</v>
      </c>
      <c r="S24" s="103"/>
      <c r="T24" s="230"/>
      <c r="U24" s="182">
        <f>+H24+N24+T24</f>
        <v>161.74489795918367</v>
      </c>
      <c r="V24" s="190"/>
      <c r="W24" s="413">
        <f>+U24-V24</f>
        <v>161.74489795918367</v>
      </c>
      <c r="X24" s="20"/>
      <c r="Y24" s="83">
        <f>+F24+L24+R24</f>
        <v>66.16999999999999</v>
      </c>
      <c r="Z24" s="361"/>
      <c r="AA24" s="82">
        <f>+Y24-Z24</f>
        <v>66.16999999999999</v>
      </c>
    </row>
    <row r="25" spans="1:27" ht="14.25">
      <c r="A25" s="473" t="s">
        <v>22</v>
      </c>
      <c r="B25" s="473" t="s">
        <v>32</v>
      </c>
      <c r="C25" s="481" t="s">
        <v>19</v>
      </c>
      <c r="D25" s="85">
        <v>10.7</v>
      </c>
      <c r="E25" s="85">
        <v>14.739999999999998</v>
      </c>
      <c r="F25" s="84">
        <f>+D25+E25</f>
        <v>25.439999999999998</v>
      </c>
      <c r="G25" s="42">
        <v>28</v>
      </c>
      <c r="H25" s="92">
        <v>72.44897959183673</v>
      </c>
      <c r="I25" s="220" t="s">
        <v>8</v>
      </c>
      <c r="J25" s="86">
        <v>8.77</v>
      </c>
      <c r="K25" s="87">
        <v>24.479999999999997</v>
      </c>
      <c r="L25" s="88">
        <v>33.25</v>
      </c>
      <c r="M25" s="46">
        <v>24</v>
      </c>
      <c r="N25" s="89">
        <v>88.5</v>
      </c>
      <c r="O25" s="76"/>
      <c r="P25" s="66"/>
      <c r="Q25" s="66"/>
      <c r="R25" s="90">
        <f>+P25+Q25</f>
        <v>0</v>
      </c>
      <c r="S25" s="67"/>
      <c r="T25" s="231"/>
      <c r="U25" s="182">
        <f>+H25+N25+T25</f>
        <v>160.94897959183675</v>
      </c>
      <c r="V25" s="190"/>
      <c r="W25" s="413">
        <f>+U25-V25</f>
        <v>160.94897959183675</v>
      </c>
      <c r="X25" s="20"/>
      <c r="Y25" s="83">
        <f>+F25+L25+R25</f>
        <v>58.69</v>
      </c>
      <c r="Z25" s="361"/>
      <c r="AA25" s="82">
        <f>+Y25-Z25</f>
        <v>58.69</v>
      </c>
    </row>
    <row r="26" spans="1:27" ht="14.25">
      <c r="A26" s="473" t="s">
        <v>112</v>
      </c>
      <c r="B26" s="473" t="s">
        <v>113</v>
      </c>
      <c r="C26" s="481" t="s">
        <v>19</v>
      </c>
      <c r="D26" s="85">
        <v>16.92</v>
      </c>
      <c r="E26" s="85">
        <v>7.74</v>
      </c>
      <c r="F26" s="84">
        <f>+D26+E26</f>
        <v>24.660000000000004</v>
      </c>
      <c r="G26" s="42">
        <v>29</v>
      </c>
      <c r="H26" s="261">
        <v>71.42857142857143</v>
      </c>
      <c r="I26" s="220" t="s">
        <v>19</v>
      </c>
      <c r="J26" s="86">
        <v>25.56</v>
      </c>
      <c r="K26" s="87">
        <v>7.49</v>
      </c>
      <c r="L26" s="88">
        <f>+J26+K26</f>
        <v>33.05</v>
      </c>
      <c r="M26" s="46">
        <v>25</v>
      </c>
      <c r="N26" s="89">
        <v>88</v>
      </c>
      <c r="O26" s="142"/>
      <c r="P26" s="90"/>
      <c r="Q26" s="102"/>
      <c r="R26" s="90">
        <f>+P26+Q26</f>
        <v>0</v>
      </c>
      <c r="S26" s="103"/>
      <c r="T26" s="230"/>
      <c r="U26" s="182">
        <f>+H26+N26+T26</f>
        <v>159.42857142857144</v>
      </c>
      <c r="V26" s="189"/>
      <c r="W26" s="413">
        <f>+U26-V26</f>
        <v>159.42857142857144</v>
      </c>
      <c r="X26" s="20"/>
      <c r="Y26" s="83">
        <f>+F26+L26+R26</f>
        <v>57.71</v>
      </c>
      <c r="Z26" s="185"/>
      <c r="AA26" s="82">
        <f>+Y26-Z26</f>
        <v>57.71</v>
      </c>
    </row>
    <row r="27" spans="1:27" ht="14.25">
      <c r="A27" s="199" t="s">
        <v>286</v>
      </c>
      <c r="B27" s="198" t="s">
        <v>588</v>
      </c>
      <c r="C27" s="481" t="s">
        <v>19</v>
      </c>
      <c r="D27" s="85">
        <v>37.18</v>
      </c>
      <c r="E27" s="85">
        <v>18.28</v>
      </c>
      <c r="F27" s="84">
        <f>+D27+E27</f>
        <v>55.46</v>
      </c>
      <c r="G27" s="42">
        <v>3</v>
      </c>
      <c r="H27" s="92">
        <v>97.95918367346938</v>
      </c>
      <c r="I27" s="220" t="s">
        <v>19</v>
      </c>
      <c r="J27" s="86">
        <v>8.08</v>
      </c>
      <c r="K27" s="87">
        <v>8.739999999999998</v>
      </c>
      <c r="L27" s="88">
        <v>16.82</v>
      </c>
      <c r="M27" s="46">
        <v>83</v>
      </c>
      <c r="N27" s="89">
        <v>59</v>
      </c>
      <c r="O27" s="79"/>
      <c r="P27" s="30"/>
      <c r="Q27" s="31"/>
      <c r="R27" s="90">
        <f>+P27+Q27</f>
        <v>0</v>
      </c>
      <c r="S27" s="32"/>
      <c r="T27" s="232"/>
      <c r="U27" s="182">
        <f>+H27+N27+T27</f>
        <v>156.9591836734694</v>
      </c>
      <c r="V27" s="190"/>
      <c r="W27" s="413">
        <f>+U27-V27</f>
        <v>156.9591836734694</v>
      </c>
      <c r="X27" s="20"/>
      <c r="Y27" s="83">
        <f>+F27+L27+R27</f>
        <v>72.28</v>
      </c>
      <c r="Z27" s="361"/>
      <c r="AA27" s="82">
        <f>+Y27-Z27</f>
        <v>72.28</v>
      </c>
    </row>
    <row r="28" spans="1:27" ht="14.25">
      <c r="A28" s="473" t="s">
        <v>192</v>
      </c>
      <c r="B28" s="473" t="s">
        <v>38</v>
      </c>
      <c r="C28" s="481" t="s">
        <v>9</v>
      </c>
      <c r="D28" s="85">
        <v>5.4799999999999995</v>
      </c>
      <c r="E28" s="85">
        <v>13.42</v>
      </c>
      <c r="F28" s="84">
        <f>+D28+E28</f>
        <v>18.9</v>
      </c>
      <c r="G28" s="42">
        <v>40</v>
      </c>
      <c r="H28" s="92">
        <v>60.204081632653065</v>
      </c>
      <c r="I28" s="220" t="s">
        <v>9</v>
      </c>
      <c r="J28" s="86">
        <v>32.34</v>
      </c>
      <c r="K28" s="87">
        <v>7.12</v>
      </c>
      <c r="L28" s="88">
        <f>+J28+K28</f>
        <v>39.46</v>
      </c>
      <c r="M28" s="46">
        <v>10</v>
      </c>
      <c r="N28" s="89">
        <v>95.5</v>
      </c>
      <c r="O28" s="77"/>
      <c r="P28" s="26"/>
      <c r="Q28" s="26"/>
      <c r="R28" s="90">
        <f>+P28+Q28</f>
        <v>0</v>
      </c>
      <c r="S28" s="27"/>
      <c r="T28" s="233"/>
      <c r="U28" s="182">
        <f>+H28+N28+T28</f>
        <v>155.70408163265307</v>
      </c>
      <c r="V28" s="190"/>
      <c r="W28" s="413">
        <f>+U28-V28</f>
        <v>155.70408163265307</v>
      </c>
      <c r="X28" s="20"/>
      <c r="Y28" s="83">
        <f>+F28+L28+R28</f>
        <v>58.36</v>
      </c>
      <c r="Z28" s="361"/>
      <c r="AA28" s="82">
        <f>+Y28-Z28</f>
        <v>58.36</v>
      </c>
    </row>
    <row r="29" spans="1:27" ht="14.25">
      <c r="A29" s="199" t="s">
        <v>715</v>
      </c>
      <c r="B29" s="199" t="s">
        <v>588</v>
      </c>
      <c r="C29" s="483" t="s">
        <v>19</v>
      </c>
      <c r="D29" s="40">
        <v>9.34</v>
      </c>
      <c r="E29" s="40">
        <v>7.359999999999999</v>
      </c>
      <c r="F29" s="84">
        <v>16.7</v>
      </c>
      <c r="G29" s="42">
        <v>47</v>
      </c>
      <c r="H29" s="415">
        <v>53.06122448979592</v>
      </c>
      <c r="I29" s="220" t="s">
        <v>19</v>
      </c>
      <c r="J29" s="86">
        <v>38.54</v>
      </c>
      <c r="K29" s="87">
        <v>8.84</v>
      </c>
      <c r="L29" s="88">
        <v>47.379999999999995</v>
      </c>
      <c r="M29" s="46">
        <v>1</v>
      </c>
      <c r="N29" s="89">
        <v>100</v>
      </c>
      <c r="O29" s="79"/>
      <c r="P29" s="30"/>
      <c r="Q29" s="31"/>
      <c r="R29" s="90">
        <f>+P29+Q29</f>
        <v>0</v>
      </c>
      <c r="S29" s="32"/>
      <c r="T29" s="232"/>
      <c r="U29" s="182">
        <f>+H29+N29+T29</f>
        <v>153.0612244897959</v>
      </c>
      <c r="V29" s="190"/>
      <c r="W29" s="413">
        <f>+U29-V29</f>
        <v>153.0612244897959</v>
      </c>
      <c r="X29" s="20"/>
      <c r="Y29" s="83">
        <f>+F29+L29+R29</f>
        <v>64.08</v>
      </c>
      <c r="Z29" s="361"/>
      <c r="AA29" s="82">
        <f>+Y29-Z29</f>
        <v>64.08</v>
      </c>
    </row>
    <row r="30" spans="1:27" ht="14.25">
      <c r="A30" s="473" t="s">
        <v>68</v>
      </c>
      <c r="B30" s="473" t="s">
        <v>34</v>
      </c>
      <c r="C30" s="481" t="s">
        <v>19</v>
      </c>
      <c r="D30" s="85">
        <v>9.34</v>
      </c>
      <c r="E30" s="85">
        <v>7.359999999999999</v>
      </c>
      <c r="F30" s="84">
        <f>+D30+E30</f>
        <v>16.7</v>
      </c>
      <c r="G30" s="42">
        <v>47</v>
      </c>
      <c r="H30" s="92">
        <v>53.06122448979592</v>
      </c>
      <c r="I30" s="220" t="s">
        <v>19</v>
      </c>
      <c r="J30" s="86">
        <v>38.54</v>
      </c>
      <c r="K30" s="87">
        <v>8.84</v>
      </c>
      <c r="L30" s="88">
        <f>+J30+K30</f>
        <v>47.379999999999995</v>
      </c>
      <c r="M30" s="46">
        <v>1</v>
      </c>
      <c r="N30" s="89">
        <v>100</v>
      </c>
      <c r="O30" s="77"/>
      <c r="P30" s="26"/>
      <c r="Q30" s="26"/>
      <c r="R30" s="90">
        <f>+P30+Q30</f>
        <v>0</v>
      </c>
      <c r="S30" s="27"/>
      <c r="T30" s="233"/>
      <c r="U30" s="182">
        <f>+H30+N30+T30</f>
        <v>153.0612244897959</v>
      </c>
      <c r="V30" s="190"/>
      <c r="W30" s="413">
        <f>+U30-V30</f>
        <v>153.0612244897959</v>
      </c>
      <c r="X30" s="20"/>
      <c r="Y30" s="83">
        <f>+F30+L30+R30</f>
        <v>64.08</v>
      </c>
      <c r="Z30" s="361"/>
      <c r="AA30" s="82">
        <f>+Y30-Z30</f>
        <v>64.08</v>
      </c>
    </row>
    <row r="31" spans="1:27" ht="14.25">
      <c r="A31" s="473" t="s">
        <v>118</v>
      </c>
      <c r="B31" s="473" t="s">
        <v>46</v>
      </c>
      <c r="C31" s="481" t="s">
        <v>8</v>
      </c>
      <c r="D31" s="85">
        <v>0</v>
      </c>
      <c r="E31" s="85">
        <v>26.78</v>
      </c>
      <c r="F31" s="84">
        <f>+D31+E31</f>
        <v>26.78</v>
      </c>
      <c r="G31" s="42">
        <v>21</v>
      </c>
      <c r="H31" s="92">
        <v>79.59183673469387</v>
      </c>
      <c r="I31" s="220" t="s">
        <v>8</v>
      </c>
      <c r="J31" s="86">
        <v>9</v>
      </c>
      <c r="K31" s="87">
        <v>13.54</v>
      </c>
      <c r="L31" s="88">
        <v>22.54</v>
      </c>
      <c r="M31" s="46">
        <v>55</v>
      </c>
      <c r="N31" s="89">
        <v>73</v>
      </c>
      <c r="O31" s="275"/>
      <c r="P31" s="90"/>
      <c r="Q31" s="209"/>
      <c r="R31" s="90">
        <f>+P31+Q31</f>
        <v>0</v>
      </c>
      <c r="S31" s="210"/>
      <c r="T31" s="276"/>
      <c r="U31" s="182">
        <f>+H31+N31+T31</f>
        <v>152.59183673469386</v>
      </c>
      <c r="V31" s="190"/>
      <c r="W31" s="413">
        <f>+U31-V31</f>
        <v>152.59183673469386</v>
      </c>
      <c r="X31" s="20"/>
      <c r="Y31" s="83">
        <f>+F31+L31+R31</f>
        <v>49.32</v>
      </c>
      <c r="Z31" s="361"/>
      <c r="AA31" s="82">
        <f>+Y31-Z31</f>
        <v>49.32</v>
      </c>
    </row>
    <row r="32" spans="1:27" ht="14.25">
      <c r="A32" s="473" t="s">
        <v>186</v>
      </c>
      <c r="B32" s="473" t="s">
        <v>46</v>
      </c>
      <c r="C32" s="481" t="s">
        <v>8</v>
      </c>
      <c r="D32" s="85">
        <v>0</v>
      </c>
      <c r="E32" s="85">
        <v>26.78</v>
      </c>
      <c r="F32" s="84">
        <f>+D32+E32</f>
        <v>26.78</v>
      </c>
      <c r="G32" s="42">
        <v>21</v>
      </c>
      <c r="H32" s="92">
        <v>79.59183673469387</v>
      </c>
      <c r="I32" s="220" t="s">
        <v>8</v>
      </c>
      <c r="J32" s="86">
        <v>9</v>
      </c>
      <c r="K32" s="87">
        <v>13.54</v>
      </c>
      <c r="L32" s="88">
        <v>22.54</v>
      </c>
      <c r="M32" s="46">
        <v>55</v>
      </c>
      <c r="N32" s="89">
        <v>73</v>
      </c>
      <c r="O32" s="76"/>
      <c r="P32" s="66"/>
      <c r="Q32" s="66"/>
      <c r="R32" s="90">
        <f>+P32+Q32</f>
        <v>0</v>
      </c>
      <c r="S32" s="67"/>
      <c r="T32" s="231"/>
      <c r="U32" s="182">
        <f>+H32+N32+T32</f>
        <v>152.59183673469386</v>
      </c>
      <c r="V32" s="190"/>
      <c r="W32" s="413">
        <f>+U32-V32</f>
        <v>152.59183673469386</v>
      </c>
      <c r="X32" s="20"/>
      <c r="Y32" s="83">
        <f>+F32+L32+R32</f>
        <v>49.32</v>
      </c>
      <c r="Z32" s="361"/>
      <c r="AA32" s="82">
        <f>+Y32-Z32</f>
        <v>49.32</v>
      </c>
    </row>
    <row r="33" spans="1:27" ht="14.25">
      <c r="A33" s="473" t="s">
        <v>173</v>
      </c>
      <c r="B33" s="473" t="s">
        <v>36</v>
      </c>
      <c r="C33" s="481" t="s">
        <v>19</v>
      </c>
      <c r="D33" s="85">
        <v>9.8</v>
      </c>
      <c r="E33" s="85">
        <v>16.04</v>
      </c>
      <c r="F33" s="84">
        <f>+D33+E33</f>
        <v>25.84</v>
      </c>
      <c r="G33" s="42">
        <v>27</v>
      </c>
      <c r="H33" s="92">
        <v>73.46938775510205</v>
      </c>
      <c r="I33" s="220" t="s">
        <v>19</v>
      </c>
      <c r="J33" s="86">
        <v>22.3</v>
      </c>
      <c r="K33" s="87">
        <v>4.6</v>
      </c>
      <c r="L33" s="88">
        <v>26.9</v>
      </c>
      <c r="M33" s="46">
        <v>43</v>
      </c>
      <c r="N33" s="89">
        <v>79</v>
      </c>
      <c r="O33" s="76"/>
      <c r="P33" s="66"/>
      <c r="Q33" s="66"/>
      <c r="R33" s="90">
        <f>+P33+Q33</f>
        <v>0</v>
      </c>
      <c r="S33" s="67"/>
      <c r="T33" s="231"/>
      <c r="U33" s="182">
        <f>+H33+N33+T33</f>
        <v>152.46938775510205</v>
      </c>
      <c r="V33" s="190"/>
      <c r="W33" s="413">
        <f>+U33-V33</f>
        <v>152.46938775510205</v>
      </c>
      <c r="X33" s="20"/>
      <c r="Y33" s="83">
        <f>+F33+L33+R33</f>
        <v>52.739999999999995</v>
      </c>
      <c r="Z33" s="361"/>
      <c r="AA33" s="82">
        <f>+Y33-Z33</f>
        <v>52.739999999999995</v>
      </c>
    </row>
    <row r="34" spans="1:27" ht="14.25">
      <c r="A34" s="473" t="s">
        <v>102</v>
      </c>
      <c r="B34" s="473" t="s">
        <v>31</v>
      </c>
      <c r="C34" s="481" t="s">
        <v>19</v>
      </c>
      <c r="D34" s="85">
        <v>9.8</v>
      </c>
      <c r="E34" s="85">
        <v>16.04</v>
      </c>
      <c r="F34" s="84">
        <f>+D34+E34</f>
        <v>25.84</v>
      </c>
      <c r="G34" s="42">
        <v>27</v>
      </c>
      <c r="H34" s="92">
        <v>73.46938775510205</v>
      </c>
      <c r="I34" s="220" t="s">
        <v>19</v>
      </c>
      <c r="J34" s="86">
        <v>22.3</v>
      </c>
      <c r="K34" s="87">
        <v>4.6</v>
      </c>
      <c r="L34" s="88">
        <v>26.9</v>
      </c>
      <c r="M34" s="46">
        <v>43</v>
      </c>
      <c r="N34" s="89">
        <v>79</v>
      </c>
      <c r="O34" s="142"/>
      <c r="P34" s="90"/>
      <c r="Q34" s="102"/>
      <c r="R34" s="90">
        <f>+P34+Q34</f>
        <v>0</v>
      </c>
      <c r="S34" s="103"/>
      <c r="T34" s="230"/>
      <c r="U34" s="182">
        <f>+H34+N34+T34</f>
        <v>152.46938775510205</v>
      </c>
      <c r="V34" s="189"/>
      <c r="W34" s="413">
        <f>+U34-V34</f>
        <v>152.46938775510205</v>
      </c>
      <c r="X34" s="20"/>
      <c r="Y34" s="83">
        <f>+F34+L34+R34</f>
        <v>52.739999999999995</v>
      </c>
      <c r="Z34" s="185"/>
      <c r="AA34" s="82">
        <f>+Y34-Z34</f>
        <v>52.739999999999995</v>
      </c>
    </row>
    <row r="35" spans="1:27" ht="14.25">
      <c r="A35" s="473" t="s">
        <v>168</v>
      </c>
      <c r="B35" s="473" t="s">
        <v>41</v>
      </c>
      <c r="C35" s="481" t="s">
        <v>19</v>
      </c>
      <c r="D35" s="85">
        <v>19.740000000000002</v>
      </c>
      <c r="E35" s="85">
        <v>19.44</v>
      </c>
      <c r="F35" s="84">
        <f>+D35+E35</f>
        <v>39.18000000000001</v>
      </c>
      <c r="G35" s="42">
        <v>7</v>
      </c>
      <c r="H35" s="92">
        <v>93.87755102040816</v>
      </c>
      <c r="I35" s="220" t="s">
        <v>19</v>
      </c>
      <c r="J35" s="86">
        <v>12.120000000000001</v>
      </c>
      <c r="K35" s="87">
        <v>4.48</v>
      </c>
      <c r="L35" s="88">
        <v>16.6</v>
      </c>
      <c r="M35" s="46">
        <v>87</v>
      </c>
      <c r="N35" s="89">
        <v>56.99999999999999</v>
      </c>
      <c r="O35" s="275"/>
      <c r="P35" s="90"/>
      <c r="Q35" s="209"/>
      <c r="R35" s="90">
        <f>+P35+Q35</f>
        <v>0</v>
      </c>
      <c r="S35" s="210"/>
      <c r="T35" s="276"/>
      <c r="U35" s="182">
        <f>+H35+N35+T35</f>
        <v>150.87755102040816</v>
      </c>
      <c r="V35" s="190"/>
      <c r="W35" s="413">
        <f>+U35-V35</f>
        <v>150.87755102040816</v>
      </c>
      <c r="X35" s="20"/>
      <c r="Y35" s="83">
        <f>+F35+L35+R35</f>
        <v>55.78000000000001</v>
      </c>
      <c r="Z35" s="361"/>
      <c r="AA35" s="82">
        <f>+Y35-Z35</f>
        <v>55.78000000000001</v>
      </c>
    </row>
    <row r="36" spans="1:27" s="1" customFormat="1" ht="14.25">
      <c r="A36" s="473" t="s">
        <v>94</v>
      </c>
      <c r="B36" s="473" t="s">
        <v>95</v>
      </c>
      <c r="C36" s="481" t="s">
        <v>19</v>
      </c>
      <c r="D36" s="85">
        <v>19.740000000000002</v>
      </c>
      <c r="E36" s="85">
        <v>19.44</v>
      </c>
      <c r="F36" s="84">
        <f>+D36+E36</f>
        <v>39.18000000000001</v>
      </c>
      <c r="G36" s="42">
        <v>7</v>
      </c>
      <c r="H36" s="92">
        <v>93.87755102040816</v>
      </c>
      <c r="I36" s="220" t="s">
        <v>19</v>
      </c>
      <c r="J36" s="86">
        <v>12.120000000000001</v>
      </c>
      <c r="K36" s="87">
        <v>4.48</v>
      </c>
      <c r="L36" s="88">
        <v>16.6</v>
      </c>
      <c r="M36" s="46">
        <v>87</v>
      </c>
      <c r="N36" s="89">
        <v>56.99999999999999</v>
      </c>
      <c r="O36" s="142"/>
      <c r="P36" s="90"/>
      <c r="Q36" s="102"/>
      <c r="R36" s="90">
        <f>+P36+Q36</f>
        <v>0</v>
      </c>
      <c r="S36" s="103"/>
      <c r="T36" s="230"/>
      <c r="U36" s="182">
        <f>+H36+N36+T36</f>
        <v>150.87755102040816</v>
      </c>
      <c r="V36" s="190"/>
      <c r="W36" s="413">
        <f>+U36-V36</f>
        <v>150.87755102040816</v>
      </c>
      <c r="X36" s="20"/>
      <c r="Y36" s="83">
        <f>+F36+L36+R36</f>
        <v>55.78000000000001</v>
      </c>
      <c r="Z36" s="361"/>
      <c r="AA36" s="82">
        <f>+Y36-Z36</f>
        <v>55.78000000000001</v>
      </c>
    </row>
    <row r="37" spans="1:27" s="1" customFormat="1" ht="14.25">
      <c r="A37" s="473" t="s">
        <v>110</v>
      </c>
      <c r="B37" s="473" t="s">
        <v>36</v>
      </c>
      <c r="C37" s="481" t="s">
        <v>19</v>
      </c>
      <c r="D37" s="85">
        <v>11.84</v>
      </c>
      <c r="E37" s="85">
        <v>24.580000000000002</v>
      </c>
      <c r="F37" s="84">
        <f>+D37+E37</f>
        <v>36.42</v>
      </c>
      <c r="G37" s="42">
        <v>9</v>
      </c>
      <c r="H37" s="92">
        <v>91.83673469387756</v>
      </c>
      <c r="I37" s="220" t="s">
        <v>19</v>
      </c>
      <c r="J37" s="86">
        <v>8.08</v>
      </c>
      <c r="K37" s="87">
        <v>8.739999999999998</v>
      </c>
      <c r="L37" s="88">
        <v>16.82</v>
      </c>
      <c r="M37" s="46">
        <v>83</v>
      </c>
      <c r="N37" s="89">
        <v>59</v>
      </c>
      <c r="O37" s="76"/>
      <c r="P37" s="66"/>
      <c r="Q37" s="66"/>
      <c r="R37" s="90">
        <f>+P37+Q37</f>
        <v>0</v>
      </c>
      <c r="S37" s="67"/>
      <c r="T37" s="231"/>
      <c r="U37" s="182">
        <f>+H37+N37+T37</f>
        <v>150.83673469387756</v>
      </c>
      <c r="V37" s="190"/>
      <c r="W37" s="413">
        <f>+U37-V37</f>
        <v>150.83673469387756</v>
      </c>
      <c r="X37" s="20"/>
      <c r="Y37" s="83">
        <f>+F37+L37+R37</f>
        <v>53.24</v>
      </c>
      <c r="Z37" s="361"/>
      <c r="AA37" s="82">
        <f>+Y37-Z37</f>
        <v>53.24</v>
      </c>
    </row>
    <row r="38" spans="1:27" ht="14.25">
      <c r="A38" s="473" t="s">
        <v>98</v>
      </c>
      <c r="B38" s="473" t="s">
        <v>34</v>
      </c>
      <c r="C38" s="481" t="s">
        <v>19</v>
      </c>
      <c r="D38" s="85">
        <v>0</v>
      </c>
      <c r="E38" s="85">
        <v>23.9</v>
      </c>
      <c r="F38" s="84">
        <f>+D38+E38</f>
        <v>23.9</v>
      </c>
      <c r="G38" s="42">
        <v>33</v>
      </c>
      <c r="H38" s="92">
        <v>67.3469387755102</v>
      </c>
      <c r="I38" s="471" t="s">
        <v>19</v>
      </c>
      <c r="J38" s="86">
        <v>21.32</v>
      </c>
      <c r="K38" s="87">
        <v>6.16</v>
      </c>
      <c r="L38" s="88">
        <f>+J38+K38</f>
        <v>27.48</v>
      </c>
      <c r="M38" s="46">
        <v>38</v>
      </c>
      <c r="N38" s="89">
        <v>81.5</v>
      </c>
      <c r="O38" s="142"/>
      <c r="P38" s="90"/>
      <c r="Q38" s="102"/>
      <c r="R38" s="90">
        <f>+P38+Q38</f>
        <v>0</v>
      </c>
      <c r="S38" s="103"/>
      <c r="T38" s="230"/>
      <c r="U38" s="182">
        <f>+H38+N38+T38</f>
        <v>148.84693877551018</v>
      </c>
      <c r="V38" s="193"/>
      <c r="W38" s="413">
        <f>+U38-V38</f>
        <v>148.84693877551018</v>
      </c>
      <c r="X38" s="20"/>
      <c r="Y38" s="83">
        <f>+F38+L38+R38</f>
        <v>51.379999999999995</v>
      </c>
      <c r="Z38" s="187"/>
      <c r="AA38" s="82">
        <f>+Y38-Z38</f>
        <v>51.379999999999995</v>
      </c>
    </row>
    <row r="39" spans="1:27" ht="14.25">
      <c r="A39" s="473" t="s">
        <v>257</v>
      </c>
      <c r="B39" s="473" t="s">
        <v>37</v>
      </c>
      <c r="C39" s="481" t="s">
        <v>8</v>
      </c>
      <c r="D39" s="85">
        <v>7.36</v>
      </c>
      <c r="E39" s="85">
        <v>12.02</v>
      </c>
      <c r="F39" s="84">
        <f>+D39+E39</f>
        <v>19.38</v>
      </c>
      <c r="G39" s="42">
        <v>39</v>
      </c>
      <c r="H39" s="92">
        <v>61.224489795918366</v>
      </c>
      <c r="I39" s="220" t="s">
        <v>19</v>
      </c>
      <c r="J39" s="86">
        <v>16.240000000000002</v>
      </c>
      <c r="K39" s="87">
        <v>13.419999999999998</v>
      </c>
      <c r="L39" s="88">
        <v>29.66</v>
      </c>
      <c r="M39" s="46">
        <v>33</v>
      </c>
      <c r="N39" s="89">
        <v>84</v>
      </c>
      <c r="O39" s="275"/>
      <c r="P39" s="90"/>
      <c r="Q39" s="209"/>
      <c r="R39" s="90">
        <f>+P39+Q39</f>
        <v>0</v>
      </c>
      <c r="S39" s="210"/>
      <c r="T39" s="276"/>
      <c r="U39" s="182">
        <f>+H39+N39+T39</f>
        <v>145.22448979591837</v>
      </c>
      <c r="V39" s="190"/>
      <c r="W39" s="413">
        <f>+U39-V39</f>
        <v>145.22448979591837</v>
      </c>
      <c r="X39" s="20"/>
      <c r="Y39" s="83">
        <f>+F39+L39+R39</f>
        <v>49.04</v>
      </c>
      <c r="Z39" s="361"/>
      <c r="AA39" s="82">
        <f>+Y39-Z39</f>
        <v>49.04</v>
      </c>
    </row>
    <row r="40" spans="1:27" ht="14.25">
      <c r="A40" s="473" t="s">
        <v>224</v>
      </c>
      <c r="B40" s="473" t="s">
        <v>37</v>
      </c>
      <c r="C40" s="481" t="s">
        <v>8</v>
      </c>
      <c r="D40" s="85">
        <v>7.36</v>
      </c>
      <c r="E40" s="85">
        <v>12.02</v>
      </c>
      <c r="F40" s="84">
        <f>+D40+E40</f>
        <v>19.38</v>
      </c>
      <c r="G40" s="42">
        <v>39</v>
      </c>
      <c r="H40" s="92">
        <v>61.224489795918366</v>
      </c>
      <c r="I40" s="220" t="s">
        <v>19</v>
      </c>
      <c r="J40" s="86">
        <v>16.240000000000002</v>
      </c>
      <c r="K40" s="87">
        <v>13.419999999999998</v>
      </c>
      <c r="L40" s="88">
        <v>29.66</v>
      </c>
      <c r="M40" s="46">
        <v>33</v>
      </c>
      <c r="N40" s="89">
        <v>84</v>
      </c>
      <c r="O40" s="275"/>
      <c r="P40" s="90"/>
      <c r="Q40" s="209"/>
      <c r="R40" s="90">
        <f>+P40+Q40</f>
        <v>0</v>
      </c>
      <c r="S40" s="210"/>
      <c r="T40" s="276"/>
      <c r="U40" s="182">
        <f>+H40+N40+T40</f>
        <v>145.22448979591837</v>
      </c>
      <c r="V40" s="190"/>
      <c r="W40" s="413">
        <f>+U40-V40</f>
        <v>145.22448979591837</v>
      </c>
      <c r="X40" s="20"/>
      <c r="Y40" s="83">
        <f>+F40+L40+R40</f>
        <v>49.04</v>
      </c>
      <c r="Z40" s="361"/>
      <c r="AA40" s="82">
        <f>+Y40-Z40</f>
        <v>49.04</v>
      </c>
    </row>
    <row r="41" spans="1:27" ht="14.25">
      <c r="A41" s="473" t="s">
        <v>151</v>
      </c>
      <c r="B41" s="473" t="s">
        <v>39</v>
      </c>
      <c r="C41" s="481" t="s">
        <v>19</v>
      </c>
      <c r="D41" s="85">
        <v>14.739999999999998</v>
      </c>
      <c r="E41" s="85">
        <v>11.16</v>
      </c>
      <c r="F41" s="84">
        <f>+D41+E41</f>
        <v>25.9</v>
      </c>
      <c r="G41" s="42">
        <v>26</v>
      </c>
      <c r="H41" s="92">
        <v>74.48979591836735</v>
      </c>
      <c r="I41" s="220" t="s">
        <v>19</v>
      </c>
      <c r="J41" s="86">
        <v>1.03</v>
      </c>
      <c r="K41" s="87">
        <v>20.58</v>
      </c>
      <c r="L41" s="88">
        <v>21.61</v>
      </c>
      <c r="M41" s="46">
        <v>61</v>
      </c>
      <c r="N41" s="89">
        <v>70</v>
      </c>
      <c r="O41" s="142"/>
      <c r="P41" s="90"/>
      <c r="Q41" s="102"/>
      <c r="R41" s="90">
        <f>+P41+Q41</f>
        <v>0</v>
      </c>
      <c r="S41" s="103"/>
      <c r="T41" s="230"/>
      <c r="U41" s="182">
        <f>+H41+N41+T41</f>
        <v>144.48979591836735</v>
      </c>
      <c r="V41" s="189"/>
      <c r="W41" s="413">
        <f>+U41-V41</f>
        <v>144.48979591836735</v>
      </c>
      <c r="X41" s="20"/>
      <c r="Y41" s="83">
        <f>+F41+L41+R41</f>
        <v>47.51</v>
      </c>
      <c r="Z41" s="185"/>
      <c r="AA41" s="82">
        <f>+Y41-Z41</f>
        <v>47.51</v>
      </c>
    </row>
    <row r="42" spans="1:27" ht="14.25">
      <c r="A42" s="473" t="s">
        <v>144</v>
      </c>
      <c r="B42" s="473" t="s">
        <v>31</v>
      </c>
      <c r="C42" s="481" t="s">
        <v>19</v>
      </c>
      <c r="D42" s="85">
        <v>13.56</v>
      </c>
      <c r="E42" s="85">
        <v>8.64</v>
      </c>
      <c r="F42" s="84">
        <f>+D42+E42</f>
        <v>22.200000000000003</v>
      </c>
      <c r="G42" s="42">
        <v>35</v>
      </c>
      <c r="H42" s="92">
        <v>65.3061224489796</v>
      </c>
      <c r="I42" s="220" t="s">
        <v>19</v>
      </c>
      <c r="J42" s="86">
        <v>8.219999999999999</v>
      </c>
      <c r="K42" s="87">
        <v>18.68</v>
      </c>
      <c r="L42" s="88">
        <f>+J42+K42</f>
        <v>26.9</v>
      </c>
      <c r="M42" s="46">
        <v>43</v>
      </c>
      <c r="N42" s="89">
        <v>79</v>
      </c>
      <c r="O42" s="143"/>
      <c r="P42" s="90"/>
      <c r="Q42" s="102"/>
      <c r="R42" s="90">
        <f>+P42+Q42</f>
        <v>0</v>
      </c>
      <c r="S42" s="103"/>
      <c r="T42" s="230"/>
      <c r="U42" s="182">
        <f>+H42+N42+T42</f>
        <v>144.30612244897958</v>
      </c>
      <c r="V42" s="190"/>
      <c r="W42" s="413">
        <f>+U42-V42</f>
        <v>144.30612244897958</v>
      </c>
      <c r="X42" s="20"/>
      <c r="Y42" s="83">
        <f>+F42+L42+R42</f>
        <v>49.1</v>
      </c>
      <c r="Z42" s="361"/>
      <c r="AA42" s="82">
        <f>+Y42-Z42</f>
        <v>49.1</v>
      </c>
    </row>
    <row r="43" spans="1:27" ht="14.25">
      <c r="A43" s="473" t="s">
        <v>138</v>
      </c>
      <c r="B43" s="473" t="s">
        <v>35</v>
      </c>
      <c r="C43" s="481" t="s">
        <v>19</v>
      </c>
      <c r="D43" s="85">
        <v>21.419999999999998</v>
      </c>
      <c r="E43" s="85">
        <v>1.24</v>
      </c>
      <c r="F43" s="84">
        <f>+D43+E43</f>
        <v>22.659999999999997</v>
      </c>
      <c r="G43" s="42">
        <v>34</v>
      </c>
      <c r="H43" s="92">
        <v>66.3265306122449</v>
      </c>
      <c r="I43" s="220" t="s">
        <v>19</v>
      </c>
      <c r="J43" s="86">
        <v>7.699999999999999</v>
      </c>
      <c r="K43" s="87">
        <v>15.780000000000001</v>
      </c>
      <c r="L43" s="88">
        <v>23.48</v>
      </c>
      <c r="M43" s="46">
        <v>50</v>
      </c>
      <c r="N43" s="89">
        <v>75.5</v>
      </c>
      <c r="O43" s="76"/>
      <c r="P43" s="66"/>
      <c r="Q43" s="66"/>
      <c r="R43" s="90">
        <f>+P43+Q43</f>
        <v>0</v>
      </c>
      <c r="S43" s="67"/>
      <c r="T43" s="231"/>
      <c r="U43" s="182">
        <f>+H43+N43+T43</f>
        <v>141.82653061224488</v>
      </c>
      <c r="V43" s="190"/>
      <c r="W43" s="413">
        <f>+U43-V43</f>
        <v>141.82653061224488</v>
      </c>
      <c r="X43" s="20"/>
      <c r="Y43" s="83">
        <f>+F43+L43+R43</f>
        <v>46.14</v>
      </c>
      <c r="Z43" s="361"/>
      <c r="AA43" s="82">
        <f>+Y43-Z43</f>
        <v>46.14</v>
      </c>
    </row>
    <row r="44" spans="1:27" ht="14.25">
      <c r="A44" s="473" t="s">
        <v>326</v>
      </c>
      <c r="B44" s="473" t="s">
        <v>35</v>
      </c>
      <c r="C44" s="481" t="s">
        <v>19</v>
      </c>
      <c r="D44" s="85">
        <v>5.640000000000001</v>
      </c>
      <c r="E44" s="85">
        <v>11.46</v>
      </c>
      <c r="F44" s="84">
        <f>+D44+E44</f>
        <v>17.1</v>
      </c>
      <c r="G44" s="42">
        <v>44</v>
      </c>
      <c r="H44" s="92">
        <v>56.12244897959183</v>
      </c>
      <c r="I44" s="220" t="s">
        <v>19</v>
      </c>
      <c r="J44" s="86">
        <v>12.629999999999999</v>
      </c>
      <c r="K44" s="87">
        <v>17.240000000000002</v>
      </c>
      <c r="L44" s="88">
        <v>29.87</v>
      </c>
      <c r="M44" s="46">
        <v>32</v>
      </c>
      <c r="N44" s="89">
        <v>84.5</v>
      </c>
      <c r="O44" s="275"/>
      <c r="P44" s="90"/>
      <c r="Q44" s="209"/>
      <c r="R44" s="90">
        <f>+P44+Q44</f>
        <v>0</v>
      </c>
      <c r="S44" s="210"/>
      <c r="T44" s="276"/>
      <c r="U44" s="182">
        <f>+H44+N44+T44</f>
        <v>140.62244897959184</v>
      </c>
      <c r="V44" s="190"/>
      <c r="W44" s="413">
        <f>+U44-V44</f>
        <v>140.62244897959184</v>
      </c>
      <c r="X44" s="20"/>
      <c r="Y44" s="83">
        <f>+F44+L44+R44</f>
        <v>46.97</v>
      </c>
      <c r="Z44" s="361"/>
      <c r="AA44" s="82">
        <f>+Y44-Z44</f>
        <v>46.97</v>
      </c>
    </row>
    <row r="45" spans="1:27" ht="14.25">
      <c r="A45" s="473" t="s">
        <v>150</v>
      </c>
      <c r="B45" s="473" t="s">
        <v>35</v>
      </c>
      <c r="C45" s="481" t="s">
        <v>19</v>
      </c>
      <c r="D45" s="85">
        <v>5.640000000000001</v>
      </c>
      <c r="E45" s="85">
        <v>11.46</v>
      </c>
      <c r="F45" s="84">
        <f>+D45+E45</f>
        <v>17.1</v>
      </c>
      <c r="G45" s="42">
        <v>44</v>
      </c>
      <c r="H45" s="92">
        <v>56.12244897959183</v>
      </c>
      <c r="I45" s="220" t="s">
        <v>19</v>
      </c>
      <c r="J45" s="86">
        <v>12.629999999999999</v>
      </c>
      <c r="K45" s="87">
        <v>17.240000000000002</v>
      </c>
      <c r="L45" s="88">
        <v>29.87</v>
      </c>
      <c r="M45" s="46">
        <v>32</v>
      </c>
      <c r="N45" s="89">
        <v>84.5</v>
      </c>
      <c r="O45" s="79"/>
      <c r="P45" s="30"/>
      <c r="Q45" s="31"/>
      <c r="R45" s="90">
        <f>+P45+Q45</f>
        <v>0</v>
      </c>
      <c r="S45" s="32"/>
      <c r="T45" s="232"/>
      <c r="U45" s="182">
        <f>+H45+N45+T45</f>
        <v>140.62244897959184</v>
      </c>
      <c r="V45" s="190"/>
      <c r="W45" s="413">
        <f>+U45-V45</f>
        <v>140.62244897959184</v>
      </c>
      <c r="X45" s="20"/>
      <c r="Y45" s="83">
        <f>+F45+L45+R45</f>
        <v>46.97</v>
      </c>
      <c r="Z45" s="361"/>
      <c r="AA45" s="82">
        <f>+Y45-Z45</f>
        <v>46.97</v>
      </c>
    </row>
    <row r="46" spans="1:27" ht="14.25">
      <c r="A46" s="473" t="s">
        <v>383</v>
      </c>
      <c r="B46" s="473" t="s">
        <v>35</v>
      </c>
      <c r="C46" s="481" t="s">
        <v>19</v>
      </c>
      <c r="D46" s="85">
        <v>4.74</v>
      </c>
      <c r="E46" s="85">
        <v>19.200000000000003</v>
      </c>
      <c r="F46" s="84">
        <f>+D46+E46</f>
        <v>23.940000000000005</v>
      </c>
      <c r="G46" s="42">
        <v>32</v>
      </c>
      <c r="H46" s="92">
        <v>68.36734693877551</v>
      </c>
      <c r="I46" s="220" t="s">
        <v>19</v>
      </c>
      <c r="J46" s="86">
        <v>15.8</v>
      </c>
      <c r="K46" s="87">
        <v>5.79</v>
      </c>
      <c r="L46" s="88">
        <v>21.59</v>
      </c>
      <c r="M46" s="46">
        <v>62</v>
      </c>
      <c r="N46" s="89">
        <v>69.5</v>
      </c>
      <c r="O46" s="275"/>
      <c r="P46" s="90"/>
      <c r="Q46" s="209"/>
      <c r="R46" s="90">
        <f>+P46+Q46</f>
        <v>0</v>
      </c>
      <c r="S46" s="210"/>
      <c r="T46" s="276"/>
      <c r="U46" s="182">
        <f>+H46+N46+T46</f>
        <v>137.8673469387755</v>
      </c>
      <c r="V46" s="191"/>
      <c r="W46" s="413">
        <f>+U46-V46</f>
        <v>137.8673469387755</v>
      </c>
      <c r="X46" s="20"/>
      <c r="Y46" s="83">
        <f>+F46+L46+R46</f>
        <v>45.53</v>
      </c>
      <c r="Z46" s="186"/>
      <c r="AA46" s="82">
        <f>+Y46-Z46</f>
        <v>45.53</v>
      </c>
    </row>
    <row r="47" spans="1:27" ht="14.25">
      <c r="A47" s="473" t="s">
        <v>136</v>
      </c>
      <c r="B47" s="473" t="s">
        <v>35</v>
      </c>
      <c r="C47" s="481" t="s">
        <v>19</v>
      </c>
      <c r="D47" s="85">
        <v>4.74</v>
      </c>
      <c r="E47" s="85">
        <v>19.200000000000003</v>
      </c>
      <c r="F47" s="84">
        <f>+D47+E47</f>
        <v>23.940000000000005</v>
      </c>
      <c r="G47" s="42">
        <v>32</v>
      </c>
      <c r="H47" s="92">
        <v>68.36734693877551</v>
      </c>
      <c r="I47" s="220" t="s">
        <v>19</v>
      </c>
      <c r="J47" s="86">
        <v>15.8</v>
      </c>
      <c r="K47" s="87">
        <v>5.79</v>
      </c>
      <c r="L47" s="88">
        <v>21.59</v>
      </c>
      <c r="M47" s="46">
        <v>62</v>
      </c>
      <c r="N47" s="89">
        <v>69.5</v>
      </c>
      <c r="O47" s="79"/>
      <c r="P47" s="30"/>
      <c r="Q47" s="31"/>
      <c r="R47" s="90">
        <f>+P47+Q47</f>
        <v>0</v>
      </c>
      <c r="S47" s="32"/>
      <c r="T47" s="232"/>
      <c r="U47" s="182">
        <f>+H47+N47+T47</f>
        <v>137.8673469387755</v>
      </c>
      <c r="V47" s="190"/>
      <c r="W47" s="413">
        <f>+U47-V47</f>
        <v>137.8673469387755</v>
      </c>
      <c r="X47" s="20"/>
      <c r="Y47" s="83">
        <f>+F47+L47+R47</f>
        <v>45.53</v>
      </c>
      <c r="Z47" s="361"/>
      <c r="AA47" s="82">
        <f>+Y47-Z47</f>
        <v>45.53</v>
      </c>
    </row>
    <row r="48" spans="1:27" ht="14.25">
      <c r="A48" s="473" t="s">
        <v>345</v>
      </c>
      <c r="B48" s="473" t="s">
        <v>41</v>
      </c>
      <c r="C48" s="481" t="s">
        <v>19</v>
      </c>
      <c r="D48" s="85">
        <v>14.239999999999998</v>
      </c>
      <c r="E48" s="85">
        <v>16.8</v>
      </c>
      <c r="F48" s="84">
        <f>+D48+E48</f>
        <v>31.04</v>
      </c>
      <c r="G48" s="42">
        <v>14</v>
      </c>
      <c r="H48" s="261">
        <v>86.73469387755102</v>
      </c>
      <c r="I48" s="220" t="s">
        <v>19</v>
      </c>
      <c r="J48" s="86">
        <v>14.32</v>
      </c>
      <c r="K48" s="87">
        <v>0</v>
      </c>
      <c r="L48" s="88">
        <v>14.32</v>
      </c>
      <c r="M48" s="46">
        <v>101</v>
      </c>
      <c r="N48" s="89">
        <v>50</v>
      </c>
      <c r="O48" s="275"/>
      <c r="P48" s="90"/>
      <c r="Q48" s="209"/>
      <c r="R48" s="90">
        <f>+P48+Q48</f>
        <v>0</v>
      </c>
      <c r="S48" s="210"/>
      <c r="T48" s="276"/>
      <c r="U48" s="182">
        <f>+H48+N48+T48</f>
        <v>136.73469387755102</v>
      </c>
      <c r="V48" s="190"/>
      <c r="W48" s="413">
        <f>+U48-V48</f>
        <v>136.73469387755102</v>
      </c>
      <c r="X48" s="20"/>
      <c r="Y48" s="83">
        <f>+F48+L48+R48</f>
        <v>45.36</v>
      </c>
      <c r="Z48" s="361"/>
      <c r="AA48" s="82">
        <f>+Y48-Z48</f>
        <v>45.36</v>
      </c>
    </row>
    <row r="49" spans="1:27" ht="14.25">
      <c r="A49" s="473" t="s">
        <v>126</v>
      </c>
      <c r="B49" s="473" t="s">
        <v>127</v>
      </c>
      <c r="C49" s="481" t="s">
        <v>9</v>
      </c>
      <c r="D49" s="85">
        <v>5.4799999999999995</v>
      </c>
      <c r="E49" s="85">
        <v>13.42</v>
      </c>
      <c r="F49" s="84">
        <f>+D49+E49</f>
        <v>18.9</v>
      </c>
      <c r="G49" s="42">
        <v>40</v>
      </c>
      <c r="H49" s="92">
        <v>60.204081632653065</v>
      </c>
      <c r="I49" s="221" t="s">
        <v>19</v>
      </c>
      <c r="J49" s="44">
        <v>20.38</v>
      </c>
      <c r="K49" s="45">
        <v>3</v>
      </c>
      <c r="L49" s="88">
        <f>+J49+K49</f>
        <v>23.38</v>
      </c>
      <c r="M49" s="46">
        <v>51</v>
      </c>
      <c r="N49" s="47">
        <v>75</v>
      </c>
      <c r="O49" s="142"/>
      <c r="P49" s="90"/>
      <c r="Q49" s="102"/>
      <c r="R49" s="90">
        <f>+P49+Q49</f>
        <v>0</v>
      </c>
      <c r="S49" s="103"/>
      <c r="T49" s="230"/>
      <c r="U49" s="182">
        <f>+H49+N49+T49</f>
        <v>135.20408163265307</v>
      </c>
      <c r="V49" s="190"/>
      <c r="W49" s="413">
        <f>+U49-V49</f>
        <v>135.20408163265307</v>
      </c>
      <c r="X49" s="20"/>
      <c r="Y49" s="83">
        <f>+F49+L49+R49</f>
        <v>42.28</v>
      </c>
      <c r="Z49" s="361"/>
      <c r="AA49" s="82">
        <f>+Y49-Z49</f>
        <v>42.28</v>
      </c>
    </row>
    <row r="50" spans="1:27" ht="14.25">
      <c r="A50" s="473" t="s">
        <v>371</v>
      </c>
      <c r="B50" s="473" t="s">
        <v>42</v>
      </c>
      <c r="C50" s="481" t="s">
        <v>19</v>
      </c>
      <c r="D50" s="85">
        <v>0</v>
      </c>
      <c r="E50" s="85">
        <v>14.899999999999999</v>
      </c>
      <c r="F50" s="84">
        <f>+D50+E50</f>
        <v>14.899999999999999</v>
      </c>
      <c r="G50" s="42">
        <v>57</v>
      </c>
      <c r="H50" s="92">
        <v>42.857142857142854</v>
      </c>
      <c r="I50" s="220" t="s">
        <v>19</v>
      </c>
      <c r="J50" s="86">
        <v>11.7</v>
      </c>
      <c r="K50" s="87">
        <v>22.96</v>
      </c>
      <c r="L50" s="88">
        <v>34.66</v>
      </c>
      <c r="M50" s="46">
        <v>20</v>
      </c>
      <c r="N50" s="89">
        <v>90.5</v>
      </c>
      <c r="O50" s="79"/>
      <c r="P50" s="30"/>
      <c r="Q50" s="31"/>
      <c r="R50" s="90">
        <f>+P50+Q50</f>
        <v>0</v>
      </c>
      <c r="S50" s="32"/>
      <c r="T50" s="232"/>
      <c r="U50" s="182">
        <f>+H50+N50+T50</f>
        <v>133.35714285714286</v>
      </c>
      <c r="V50" s="190"/>
      <c r="W50" s="413">
        <f>+U50-V50</f>
        <v>133.35714285714286</v>
      </c>
      <c r="X50" s="20"/>
      <c r="Y50" s="83">
        <f>+F50+L50+R50</f>
        <v>49.559999999999995</v>
      </c>
      <c r="Z50" s="361"/>
      <c r="AA50" s="82">
        <f>+Y50-Z50</f>
        <v>49.559999999999995</v>
      </c>
    </row>
    <row r="51" spans="1:27" ht="14.25">
      <c r="A51" s="473" t="s">
        <v>361</v>
      </c>
      <c r="B51" s="473" t="s">
        <v>36</v>
      </c>
      <c r="C51" s="481" t="s">
        <v>19</v>
      </c>
      <c r="D51" s="85">
        <v>29.74</v>
      </c>
      <c r="E51" s="85">
        <v>4.1</v>
      </c>
      <c r="F51" s="84">
        <f>+D51+E51</f>
        <v>33.839999999999996</v>
      </c>
      <c r="G51" s="42">
        <v>11</v>
      </c>
      <c r="H51" s="92">
        <v>89.79591836734694</v>
      </c>
      <c r="I51" s="220" t="s">
        <v>19</v>
      </c>
      <c r="J51" s="86">
        <v>6.56</v>
      </c>
      <c r="K51" s="87">
        <v>4.92</v>
      </c>
      <c r="L51" s="88">
        <v>11.48</v>
      </c>
      <c r="M51" s="46">
        <v>119</v>
      </c>
      <c r="N51" s="89">
        <v>41</v>
      </c>
      <c r="O51" s="142"/>
      <c r="P51" s="90"/>
      <c r="Q51" s="102"/>
      <c r="R51" s="90">
        <f>+P51+Q51</f>
        <v>0</v>
      </c>
      <c r="S51" s="103"/>
      <c r="T51" s="230"/>
      <c r="U51" s="182">
        <f>+H51+N51+T51</f>
        <v>130.79591836734693</v>
      </c>
      <c r="V51" s="190"/>
      <c r="W51" s="413">
        <f>+U51-V51</f>
        <v>130.79591836734693</v>
      </c>
      <c r="X51" s="20"/>
      <c r="Y51" s="83">
        <f>+F51+L51+R51</f>
        <v>45.31999999999999</v>
      </c>
      <c r="Z51" s="361"/>
      <c r="AA51" s="82">
        <f>+Y51-Z51</f>
        <v>45.31999999999999</v>
      </c>
    </row>
    <row r="52" spans="1:27" ht="14.25">
      <c r="A52" s="473" t="s">
        <v>399</v>
      </c>
      <c r="B52" s="473" t="s">
        <v>153</v>
      </c>
      <c r="C52" s="481" t="s">
        <v>19</v>
      </c>
      <c r="D52" s="85">
        <v>29.74</v>
      </c>
      <c r="E52" s="85">
        <v>4.1</v>
      </c>
      <c r="F52" s="84">
        <f>+D52+E52</f>
        <v>33.839999999999996</v>
      </c>
      <c r="G52" s="42">
        <v>11</v>
      </c>
      <c r="H52" s="92">
        <v>89.79591836734694</v>
      </c>
      <c r="I52" s="220" t="s">
        <v>19</v>
      </c>
      <c r="J52" s="86">
        <v>6.56</v>
      </c>
      <c r="K52" s="87">
        <v>4.92</v>
      </c>
      <c r="L52" s="88">
        <v>11.48</v>
      </c>
      <c r="M52" s="46">
        <v>119</v>
      </c>
      <c r="N52" s="89">
        <v>41</v>
      </c>
      <c r="O52" s="78"/>
      <c r="P52" s="34"/>
      <c r="Q52" s="34"/>
      <c r="R52" s="90">
        <f>+P52+Q52</f>
        <v>0</v>
      </c>
      <c r="S52" s="34"/>
      <c r="T52" s="234"/>
      <c r="U52" s="182">
        <f>+H52+N52+T52</f>
        <v>130.79591836734693</v>
      </c>
      <c r="V52" s="189"/>
      <c r="W52" s="413">
        <f>+U52-V52</f>
        <v>130.79591836734693</v>
      </c>
      <c r="X52" s="20"/>
      <c r="Y52" s="83">
        <f>+F52+L52+R52</f>
        <v>45.31999999999999</v>
      </c>
      <c r="Z52" s="185"/>
      <c r="AA52" s="82">
        <f>+Y52-Z52</f>
        <v>45.31999999999999</v>
      </c>
    </row>
    <row r="53" spans="1:27" ht="14.25">
      <c r="A53" s="473" t="s">
        <v>761</v>
      </c>
      <c r="B53" s="473" t="s">
        <v>36</v>
      </c>
      <c r="C53" s="481" t="s">
        <v>19</v>
      </c>
      <c r="D53" s="85">
        <v>14.739999999999998</v>
      </c>
      <c r="E53" s="85">
        <v>11.16</v>
      </c>
      <c r="F53" s="84">
        <f>+D53+E53</f>
        <v>25.9</v>
      </c>
      <c r="G53" s="42">
        <v>26</v>
      </c>
      <c r="H53" s="92">
        <v>74.48979591836735</v>
      </c>
      <c r="I53" s="220" t="s">
        <v>19</v>
      </c>
      <c r="J53" s="86">
        <v>7.52</v>
      </c>
      <c r="K53" s="87">
        <v>8.26</v>
      </c>
      <c r="L53" s="88">
        <v>15.78</v>
      </c>
      <c r="M53" s="46">
        <v>91</v>
      </c>
      <c r="N53" s="89">
        <v>55.00000000000001</v>
      </c>
      <c r="O53" s="77"/>
      <c r="P53" s="26"/>
      <c r="Q53" s="26"/>
      <c r="R53" s="90">
        <f>+P53+Q53</f>
        <v>0</v>
      </c>
      <c r="S53" s="27"/>
      <c r="T53" s="233"/>
      <c r="U53" s="182">
        <f>+H53+N53+T53</f>
        <v>129.48979591836735</v>
      </c>
      <c r="V53" s="190"/>
      <c r="W53" s="413">
        <f>+U53-V53</f>
        <v>129.48979591836735</v>
      </c>
      <c r="X53" s="20"/>
      <c r="Y53" s="83">
        <f>+F53+L53+R53</f>
        <v>41.68</v>
      </c>
      <c r="Z53" s="361"/>
      <c r="AA53" s="82">
        <f>+Y53-Z53</f>
        <v>41.68</v>
      </c>
    </row>
    <row r="54" spans="1:27" ht="14.25">
      <c r="A54" s="198" t="s">
        <v>511</v>
      </c>
      <c r="B54" s="198" t="s">
        <v>40</v>
      </c>
      <c r="C54" s="481" t="s">
        <v>19</v>
      </c>
      <c r="D54" s="85">
        <v>16.86</v>
      </c>
      <c r="E54" s="85">
        <v>9.84</v>
      </c>
      <c r="F54" s="84">
        <v>26.7</v>
      </c>
      <c r="G54" s="42">
        <v>22</v>
      </c>
      <c r="H54" s="228">
        <v>78.57142857142857</v>
      </c>
      <c r="I54" s="220" t="s">
        <v>19</v>
      </c>
      <c r="J54" s="86">
        <v>14.32</v>
      </c>
      <c r="K54" s="87">
        <v>0</v>
      </c>
      <c r="L54" s="88">
        <f>+J54+K54</f>
        <v>14.32</v>
      </c>
      <c r="M54" s="46">
        <v>101</v>
      </c>
      <c r="N54" s="89">
        <v>50</v>
      </c>
      <c r="O54" s="142"/>
      <c r="P54" s="90"/>
      <c r="Q54" s="102"/>
      <c r="R54" s="90">
        <f>+P54+Q54</f>
        <v>0</v>
      </c>
      <c r="S54" s="103"/>
      <c r="T54" s="230"/>
      <c r="U54" s="182">
        <f>+H54+N54+T54</f>
        <v>128.57142857142856</v>
      </c>
      <c r="V54" s="193"/>
      <c r="W54" s="413">
        <f>+U54-V54</f>
        <v>128.57142857142856</v>
      </c>
      <c r="X54" s="20"/>
      <c r="Y54" s="83">
        <f>+F54+L54+R54</f>
        <v>41.019999999999996</v>
      </c>
      <c r="Z54" s="187"/>
      <c r="AA54" s="82">
        <f>+Y54-Z54</f>
        <v>41.019999999999996</v>
      </c>
    </row>
    <row r="55" spans="1:27" ht="14.25">
      <c r="A55" s="473" t="s">
        <v>128</v>
      </c>
      <c r="B55" s="473" t="s">
        <v>36</v>
      </c>
      <c r="C55" s="481" t="s">
        <v>19</v>
      </c>
      <c r="D55" s="85">
        <v>6.5</v>
      </c>
      <c r="E55" s="85">
        <v>21.42</v>
      </c>
      <c r="F55" s="84">
        <f>+D55+E55</f>
        <v>27.92</v>
      </c>
      <c r="G55" s="42">
        <v>18</v>
      </c>
      <c r="H55" s="92">
        <v>82.6530612244898</v>
      </c>
      <c r="I55" s="220" t="s">
        <v>19</v>
      </c>
      <c r="J55" s="86">
        <v>13.219999999999999</v>
      </c>
      <c r="K55" s="87">
        <v>0</v>
      </c>
      <c r="L55" s="88">
        <f>+J55+K55</f>
        <v>13.219999999999999</v>
      </c>
      <c r="M55" s="46">
        <v>110</v>
      </c>
      <c r="N55" s="89">
        <v>45.5</v>
      </c>
      <c r="O55" s="275"/>
      <c r="P55" s="90"/>
      <c r="Q55" s="209"/>
      <c r="R55" s="90">
        <f>+P55+Q55</f>
        <v>0</v>
      </c>
      <c r="S55" s="210"/>
      <c r="T55" s="276"/>
      <c r="U55" s="182">
        <f>+H55+N55+T55</f>
        <v>128.15306122448982</v>
      </c>
      <c r="V55" s="190"/>
      <c r="W55" s="413">
        <f>+U55-V55</f>
        <v>128.15306122448982</v>
      </c>
      <c r="X55" s="20"/>
      <c r="Y55" s="83">
        <f>+F55+L55+R55</f>
        <v>41.14</v>
      </c>
      <c r="Z55" s="361"/>
      <c r="AA55" s="82">
        <f>+Y55-Z55</f>
        <v>41.14</v>
      </c>
    </row>
    <row r="56" spans="1:27" ht="14.25">
      <c r="A56" s="473" t="s">
        <v>141</v>
      </c>
      <c r="B56" s="473" t="s">
        <v>35</v>
      </c>
      <c r="C56" s="481" t="s">
        <v>8</v>
      </c>
      <c r="D56" s="85">
        <v>23.16</v>
      </c>
      <c r="E56" s="85">
        <v>1.5</v>
      </c>
      <c r="F56" s="84">
        <f>+D56+E56</f>
        <v>24.66</v>
      </c>
      <c r="G56" s="42">
        <v>30</v>
      </c>
      <c r="H56" s="92">
        <v>70.40816326530613</v>
      </c>
      <c r="I56" s="221" t="s">
        <v>19</v>
      </c>
      <c r="J56" s="44">
        <v>14.85</v>
      </c>
      <c r="K56" s="45">
        <v>1.09</v>
      </c>
      <c r="L56" s="88">
        <f>+J56+K56</f>
        <v>15.94</v>
      </c>
      <c r="M56" s="46">
        <v>90</v>
      </c>
      <c r="N56" s="47">
        <v>55.50000000000001</v>
      </c>
      <c r="O56" s="77"/>
      <c r="P56" s="26"/>
      <c r="Q56" s="26"/>
      <c r="R56" s="90">
        <f>+P56+Q56</f>
        <v>0</v>
      </c>
      <c r="S56" s="27"/>
      <c r="T56" s="233"/>
      <c r="U56" s="182">
        <f>+H56+N56+T56</f>
        <v>125.90816326530614</v>
      </c>
      <c r="V56" s="190"/>
      <c r="W56" s="413">
        <f>+U56-V56</f>
        <v>125.90816326530614</v>
      </c>
      <c r="X56" s="20"/>
      <c r="Y56" s="83">
        <f>+F56+L56+R56</f>
        <v>40.6</v>
      </c>
      <c r="Z56" s="361"/>
      <c r="AA56" s="82">
        <f>+Y56-Z56</f>
        <v>40.6</v>
      </c>
    </row>
    <row r="57" spans="1:27" ht="14.25">
      <c r="A57" s="473" t="s">
        <v>343</v>
      </c>
      <c r="B57" s="473" t="s">
        <v>36</v>
      </c>
      <c r="C57" s="481" t="s">
        <v>19</v>
      </c>
      <c r="D57" s="85">
        <v>0</v>
      </c>
      <c r="E57" s="85">
        <v>14.899999999999999</v>
      </c>
      <c r="F57" s="84">
        <f>+D57+E57</f>
        <v>14.899999999999999</v>
      </c>
      <c r="G57" s="42">
        <v>57</v>
      </c>
      <c r="H57" s="92">
        <v>42.857142857142854</v>
      </c>
      <c r="I57" s="220" t="s">
        <v>19</v>
      </c>
      <c r="J57" s="86">
        <v>17.42</v>
      </c>
      <c r="K57" s="87">
        <v>9.96</v>
      </c>
      <c r="L57" s="88">
        <f>+J57+K57</f>
        <v>27.380000000000003</v>
      </c>
      <c r="M57" s="46">
        <v>39</v>
      </c>
      <c r="N57" s="89">
        <v>81</v>
      </c>
      <c r="O57" s="77"/>
      <c r="P57" s="26"/>
      <c r="Q57" s="26"/>
      <c r="R57" s="90">
        <f>+P57+Q57</f>
        <v>0</v>
      </c>
      <c r="S57" s="27"/>
      <c r="T57" s="233"/>
      <c r="U57" s="182">
        <f>+H57+N57+T57</f>
        <v>123.85714285714286</v>
      </c>
      <c r="V57" s="190"/>
      <c r="W57" s="413">
        <f>+U57-V57</f>
        <v>123.85714285714286</v>
      </c>
      <c r="X57" s="20"/>
      <c r="Y57" s="83">
        <f>+F57+L57+R57</f>
        <v>42.28</v>
      </c>
      <c r="Z57" s="361"/>
      <c r="AA57" s="82">
        <f>+Y57-Z57</f>
        <v>42.28</v>
      </c>
    </row>
    <row r="58" spans="1:27" ht="14.25">
      <c r="A58" s="473" t="s">
        <v>177</v>
      </c>
      <c r="B58" s="473" t="s">
        <v>36</v>
      </c>
      <c r="C58" s="481" t="s">
        <v>19</v>
      </c>
      <c r="D58" s="85">
        <v>11.84</v>
      </c>
      <c r="E58" s="85">
        <v>24.580000000000002</v>
      </c>
      <c r="F58" s="84">
        <f>+D58+E58</f>
        <v>36.42</v>
      </c>
      <c r="G58" s="42">
        <v>9</v>
      </c>
      <c r="H58" s="92">
        <v>91.83673469387756</v>
      </c>
      <c r="I58" s="220" t="s">
        <v>19</v>
      </c>
      <c r="J58" s="86">
        <v>4.14</v>
      </c>
      <c r="K58" s="87">
        <v>4.81</v>
      </c>
      <c r="L58" s="88">
        <v>8.95</v>
      </c>
      <c r="M58" s="46">
        <v>139</v>
      </c>
      <c r="N58" s="89">
        <v>31</v>
      </c>
      <c r="O58" s="79"/>
      <c r="P58" s="30"/>
      <c r="Q58" s="31"/>
      <c r="R58" s="90">
        <f>+P58+Q58</f>
        <v>0</v>
      </c>
      <c r="S58" s="32"/>
      <c r="T58" s="232"/>
      <c r="U58" s="182">
        <f>+H58+N58+T58</f>
        <v>122.83673469387756</v>
      </c>
      <c r="V58" s="190"/>
      <c r="W58" s="413">
        <f>+U58-V58</f>
        <v>122.83673469387756</v>
      </c>
      <c r="X58" s="20"/>
      <c r="Y58" s="83">
        <f>+F58+L58+R58</f>
        <v>45.370000000000005</v>
      </c>
      <c r="Z58" s="361"/>
      <c r="AA58" s="82">
        <f>+Y58-Z58</f>
        <v>45.370000000000005</v>
      </c>
    </row>
    <row r="59" spans="1:27" ht="14.25">
      <c r="A59" s="473" t="s">
        <v>403</v>
      </c>
      <c r="B59" s="473" t="s">
        <v>37</v>
      </c>
      <c r="C59" s="481" t="s">
        <v>19</v>
      </c>
      <c r="D59" s="85">
        <v>4.06</v>
      </c>
      <c r="E59" s="85">
        <v>11.82</v>
      </c>
      <c r="F59" s="84">
        <f>+D59+E59</f>
        <v>15.879999999999999</v>
      </c>
      <c r="G59" s="42">
        <v>49</v>
      </c>
      <c r="H59" s="92">
        <v>51.02040816326531</v>
      </c>
      <c r="I59" s="220" t="s">
        <v>19</v>
      </c>
      <c r="J59" s="86">
        <v>7.52</v>
      </c>
      <c r="K59" s="87">
        <v>13.540000000000001</v>
      </c>
      <c r="L59" s="88">
        <v>21.060000000000002</v>
      </c>
      <c r="M59" s="46">
        <v>65</v>
      </c>
      <c r="N59" s="89">
        <v>68</v>
      </c>
      <c r="O59" s="275"/>
      <c r="P59" s="90"/>
      <c r="Q59" s="209"/>
      <c r="R59" s="90">
        <f>+P59+Q59</f>
        <v>0</v>
      </c>
      <c r="S59" s="210"/>
      <c r="T59" s="276"/>
      <c r="U59" s="182">
        <f>+H59+N59+T59</f>
        <v>119.0204081632653</v>
      </c>
      <c r="V59" s="193"/>
      <c r="W59" s="413">
        <f>+U59-V59</f>
        <v>119.0204081632653</v>
      </c>
      <c r="X59" s="20"/>
      <c r="Y59" s="83">
        <f>+F59+L59+R59</f>
        <v>36.94</v>
      </c>
      <c r="Z59" s="187"/>
      <c r="AA59" s="82">
        <f>+Y59-Z59</f>
        <v>36.94</v>
      </c>
    </row>
    <row r="60" spans="1:27" ht="14.25">
      <c r="A60" s="473" t="s">
        <v>25</v>
      </c>
      <c r="B60" s="473" t="s">
        <v>129</v>
      </c>
      <c r="C60" s="481" t="s">
        <v>19</v>
      </c>
      <c r="D60" s="85">
        <v>4.06</v>
      </c>
      <c r="E60" s="85">
        <v>11.82</v>
      </c>
      <c r="F60" s="84">
        <f>+D60+E60</f>
        <v>15.879999999999999</v>
      </c>
      <c r="G60" s="42">
        <v>49</v>
      </c>
      <c r="H60" s="92">
        <v>51.02040816326531</v>
      </c>
      <c r="I60" s="220" t="s">
        <v>19</v>
      </c>
      <c r="J60" s="86">
        <v>7.52</v>
      </c>
      <c r="K60" s="87">
        <v>13.540000000000001</v>
      </c>
      <c r="L60" s="88">
        <v>21.060000000000002</v>
      </c>
      <c r="M60" s="46">
        <v>65</v>
      </c>
      <c r="N60" s="89">
        <v>68</v>
      </c>
      <c r="O60" s="275"/>
      <c r="P60" s="90"/>
      <c r="Q60" s="209"/>
      <c r="R60" s="90">
        <f>+P60+Q60</f>
        <v>0</v>
      </c>
      <c r="S60" s="210"/>
      <c r="T60" s="276"/>
      <c r="U60" s="182">
        <f>+H60+N60+T60</f>
        <v>119.0204081632653</v>
      </c>
      <c r="V60" s="190"/>
      <c r="W60" s="413">
        <f>+U60-V60</f>
        <v>119.0204081632653</v>
      </c>
      <c r="X60" s="20"/>
      <c r="Y60" s="83">
        <f>+F60+L60+R60</f>
        <v>36.94</v>
      </c>
      <c r="Z60" s="361"/>
      <c r="AA60" s="82">
        <f>+Y60-Z60</f>
        <v>36.94</v>
      </c>
    </row>
    <row r="61" spans="1:27" ht="14.25">
      <c r="A61" s="473" t="s">
        <v>396</v>
      </c>
      <c r="B61" s="473" t="s">
        <v>35</v>
      </c>
      <c r="C61" s="481" t="s">
        <v>19</v>
      </c>
      <c r="D61" s="85">
        <v>21.419999999999998</v>
      </c>
      <c r="E61" s="85">
        <v>1.24</v>
      </c>
      <c r="F61" s="84">
        <f>+D61+E61</f>
        <v>22.659999999999997</v>
      </c>
      <c r="G61" s="42">
        <v>34</v>
      </c>
      <c r="H61" s="92">
        <v>66.3265306122449</v>
      </c>
      <c r="I61" s="220" t="s">
        <v>19</v>
      </c>
      <c r="J61" s="86">
        <v>4.470000000000001</v>
      </c>
      <c r="K61" s="87">
        <v>9.520000000000001</v>
      </c>
      <c r="L61" s="88">
        <f>+J61+K61</f>
        <v>13.990000000000002</v>
      </c>
      <c r="M61" s="46">
        <v>103</v>
      </c>
      <c r="N61" s="89">
        <v>49</v>
      </c>
      <c r="O61" s="76"/>
      <c r="P61" s="66"/>
      <c r="Q61" s="66"/>
      <c r="R61" s="90">
        <f>+P61+Q61</f>
        <v>0</v>
      </c>
      <c r="S61" s="67"/>
      <c r="T61" s="231"/>
      <c r="U61" s="182">
        <f>+H61+N61+T61</f>
        <v>115.3265306122449</v>
      </c>
      <c r="V61" s="190"/>
      <c r="W61" s="413">
        <f>+U61-V61</f>
        <v>115.3265306122449</v>
      </c>
      <c r="X61" s="20"/>
      <c r="Y61" s="83">
        <f>+F61+L61+R61</f>
        <v>36.65</v>
      </c>
      <c r="Z61" s="361"/>
      <c r="AA61" s="82">
        <f>+Y61-Z61</f>
        <v>36.65</v>
      </c>
    </row>
    <row r="62" spans="1:27" ht="14.25">
      <c r="A62" s="473" t="s">
        <v>215</v>
      </c>
      <c r="B62" s="473" t="s">
        <v>39</v>
      </c>
      <c r="C62" s="481" t="s">
        <v>19</v>
      </c>
      <c r="D62" s="85">
        <v>3.4800000000000004</v>
      </c>
      <c r="E62" s="85">
        <v>11.56</v>
      </c>
      <c r="F62" s="84">
        <f>+D62+E62</f>
        <v>15.040000000000001</v>
      </c>
      <c r="G62" s="42">
        <v>56</v>
      </c>
      <c r="H62" s="92">
        <v>43.87755102040816</v>
      </c>
      <c r="I62" s="220" t="s">
        <v>19</v>
      </c>
      <c r="J62" s="86">
        <v>1.03</v>
      </c>
      <c r="K62" s="87">
        <v>20.58</v>
      </c>
      <c r="L62" s="88">
        <v>21.61</v>
      </c>
      <c r="M62" s="46">
        <v>61</v>
      </c>
      <c r="N62" s="89">
        <v>70</v>
      </c>
      <c r="O62" s="142"/>
      <c r="P62" s="90"/>
      <c r="Q62" s="102"/>
      <c r="R62" s="90">
        <f>+P62+Q62</f>
        <v>0</v>
      </c>
      <c r="S62" s="103"/>
      <c r="T62" s="230"/>
      <c r="U62" s="182">
        <f>+H62+N62+T62</f>
        <v>113.87755102040816</v>
      </c>
      <c r="V62" s="190"/>
      <c r="W62" s="413">
        <f>+U62-V62</f>
        <v>113.87755102040816</v>
      </c>
      <c r="X62" s="20"/>
      <c r="Y62" s="83">
        <f>+F62+L62+R62</f>
        <v>36.65</v>
      </c>
      <c r="Z62" s="363"/>
      <c r="AA62" s="82">
        <f>+Y62-Z62</f>
        <v>36.65</v>
      </c>
    </row>
    <row r="63" spans="1:27" ht="14.25">
      <c r="A63" s="473" t="s">
        <v>232</v>
      </c>
      <c r="B63" s="473" t="s">
        <v>32</v>
      </c>
      <c r="C63" s="481" t="s">
        <v>8</v>
      </c>
      <c r="D63" s="85">
        <v>11.42</v>
      </c>
      <c r="E63" s="85">
        <v>4.26</v>
      </c>
      <c r="F63" s="84">
        <f>+D63+E63</f>
        <v>15.68</v>
      </c>
      <c r="G63" s="42">
        <v>52</v>
      </c>
      <c r="H63" s="261">
        <v>47.95918367346938</v>
      </c>
      <c r="I63" s="220" t="s">
        <v>8</v>
      </c>
      <c r="J63" s="86">
        <v>19.1</v>
      </c>
      <c r="K63" s="87">
        <v>1.09</v>
      </c>
      <c r="L63" s="88">
        <v>20.19</v>
      </c>
      <c r="M63" s="46">
        <v>70</v>
      </c>
      <c r="N63" s="89">
        <v>65.5</v>
      </c>
      <c r="O63" s="77"/>
      <c r="P63" s="26"/>
      <c r="Q63" s="26"/>
      <c r="R63" s="90">
        <f>+P63+Q63</f>
        <v>0</v>
      </c>
      <c r="S63" s="33"/>
      <c r="T63" s="233"/>
      <c r="U63" s="182">
        <f>+H63+N63+T63</f>
        <v>113.45918367346938</v>
      </c>
      <c r="V63" s="190"/>
      <c r="W63" s="413">
        <f>+U63-V63</f>
        <v>113.45918367346938</v>
      </c>
      <c r="X63" s="20"/>
      <c r="Y63" s="83">
        <f>+F63+L63+R63</f>
        <v>35.870000000000005</v>
      </c>
      <c r="Z63" s="363"/>
      <c r="AA63" s="82">
        <f>+Y63-Z63</f>
        <v>35.870000000000005</v>
      </c>
    </row>
    <row r="64" spans="1:27" ht="14.25">
      <c r="A64" s="473" t="s">
        <v>29</v>
      </c>
      <c r="B64" s="473" t="s">
        <v>32</v>
      </c>
      <c r="C64" s="481" t="s">
        <v>8</v>
      </c>
      <c r="D64" s="85">
        <v>11.42</v>
      </c>
      <c r="E64" s="85">
        <v>4.26</v>
      </c>
      <c r="F64" s="84">
        <f>+D64+E64</f>
        <v>15.68</v>
      </c>
      <c r="G64" s="42">
        <v>52</v>
      </c>
      <c r="H64" s="261">
        <v>47.95918367346938</v>
      </c>
      <c r="I64" s="220" t="s">
        <v>8</v>
      </c>
      <c r="J64" s="86">
        <v>19.1</v>
      </c>
      <c r="K64" s="87">
        <v>1.09</v>
      </c>
      <c r="L64" s="88">
        <v>20.19</v>
      </c>
      <c r="M64" s="46">
        <v>70</v>
      </c>
      <c r="N64" s="89">
        <v>65.5</v>
      </c>
      <c r="O64" s="275"/>
      <c r="P64" s="90"/>
      <c r="Q64" s="209"/>
      <c r="R64" s="90">
        <f>+P64+Q64</f>
        <v>0</v>
      </c>
      <c r="S64" s="295"/>
      <c r="T64" s="276"/>
      <c r="U64" s="182">
        <f>+H64+N64+T64</f>
        <v>113.45918367346938</v>
      </c>
      <c r="V64" s="190"/>
      <c r="W64" s="413">
        <f>+U64-V64</f>
        <v>113.45918367346938</v>
      </c>
      <c r="X64" s="20"/>
      <c r="Y64" s="83">
        <f>+F64+L64+R64</f>
        <v>35.870000000000005</v>
      </c>
      <c r="Z64" s="361"/>
      <c r="AA64" s="82">
        <f>+Y64-Z64</f>
        <v>35.870000000000005</v>
      </c>
    </row>
    <row r="65" spans="1:27" ht="14.25">
      <c r="A65" s="473" t="s">
        <v>172</v>
      </c>
      <c r="B65" s="473" t="s">
        <v>100</v>
      </c>
      <c r="C65" s="481" t="s">
        <v>19</v>
      </c>
      <c r="D65" s="85">
        <v>10.78</v>
      </c>
      <c r="E65" s="85">
        <v>1.12</v>
      </c>
      <c r="F65" s="84">
        <f>+D65+E65</f>
        <v>11.899999999999999</v>
      </c>
      <c r="G65" s="42">
        <v>66</v>
      </c>
      <c r="H65" s="92">
        <v>33.6734693877551</v>
      </c>
      <c r="I65" s="220" t="s">
        <v>19</v>
      </c>
      <c r="J65" s="86">
        <v>11.280000000000001</v>
      </c>
      <c r="K65" s="87">
        <v>14.75</v>
      </c>
      <c r="L65" s="88">
        <v>26.03</v>
      </c>
      <c r="M65" s="46">
        <v>45</v>
      </c>
      <c r="N65" s="89">
        <v>78</v>
      </c>
      <c r="O65" s="275"/>
      <c r="P65" s="90"/>
      <c r="Q65" s="209"/>
      <c r="R65" s="90">
        <f>+P65+Q65</f>
        <v>0</v>
      </c>
      <c r="S65" s="295"/>
      <c r="T65" s="276"/>
      <c r="U65" s="182">
        <f>+H65+N65+T65</f>
        <v>111.67346938775509</v>
      </c>
      <c r="V65" s="190"/>
      <c r="W65" s="413">
        <f>+U65-V65</f>
        <v>111.67346938775509</v>
      </c>
      <c r="X65" s="20"/>
      <c r="Y65" s="83">
        <f>+F65+L65+R65</f>
        <v>37.93</v>
      </c>
      <c r="Z65" s="361"/>
      <c r="AA65" s="82">
        <f>+Y65-Z65</f>
        <v>37.93</v>
      </c>
    </row>
    <row r="66" spans="1:27" ht="14.25">
      <c r="A66" s="473" t="s">
        <v>99</v>
      </c>
      <c r="B66" s="473" t="s">
        <v>100</v>
      </c>
      <c r="C66" s="481" t="s">
        <v>19</v>
      </c>
      <c r="D66" s="85">
        <v>10.78</v>
      </c>
      <c r="E66" s="85">
        <v>1.12</v>
      </c>
      <c r="F66" s="84">
        <f>+D66+E66</f>
        <v>11.899999999999999</v>
      </c>
      <c r="G66" s="42">
        <v>66</v>
      </c>
      <c r="H66" s="92">
        <v>33.6734693877551</v>
      </c>
      <c r="I66" s="220" t="s">
        <v>19</v>
      </c>
      <c r="J66" s="86">
        <v>11.280000000000001</v>
      </c>
      <c r="K66" s="87">
        <v>14.75</v>
      </c>
      <c r="L66" s="88">
        <v>26.03</v>
      </c>
      <c r="M66" s="46">
        <v>45</v>
      </c>
      <c r="N66" s="89">
        <v>78</v>
      </c>
      <c r="O66" s="275"/>
      <c r="P66" s="90"/>
      <c r="Q66" s="209"/>
      <c r="R66" s="90">
        <f>+P66+Q66</f>
        <v>0</v>
      </c>
      <c r="S66" s="295"/>
      <c r="T66" s="276"/>
      <c r="U66" s="182">
        <f>+H66+N66+T66</f>
        <v>111.67346938775509</v>
      </c>
      <c r="V66" s="190"/>
      <c r="W66" s="413">
        <f>+U66-V66</f>
        <v>111.67346938775509</v>
      </c>
      <c r="X66" s="20"/>
      <c r="Y66" s="83">
        <f>+F66+L66+R66</f>
        <v>37.93</v>
      </c>
      <c r="Z66" s="361"/>
      <c r="AA66" s="82">
        <f>+Y66-Z66</f>
        <v>37.93</v>
      </c>
    </row>
    <row r="67" spans="1:27" ht="14.25">
      <c r="A67" s="473" t="s">
        <v>105</v>
      </c>
      <c r="B67" s="473" t="s">
        <v>88</v>
      </c>
      <c r="C67" s="481" t="s">
        <v>8</v>
      </c>
      <c r="D67" s="85">
        <v>0</v>
      </c>
      <c r="E67" s="85">
        <v>12.399999999999999</v>
      </c>
      <c r="F67" s="84">
        <f>+D67+E67</f>
        <v>12.399999999999999</v>
      </c>
      <c r="G67" s="42">
        <v>64</v>
      </c>
      <c r="H67" s="92">
        <v>35.714285714285715</v>
      </c>
      <c r="I67" s="471" t="s">
        <v>19</v>
      </c>
      <c r="J67" s="86">
        <v>19.02</v>
      </c>
      <c r="K67" s="87">
        <v>3.38</v>
      </c>
      <c r="L67" s="88">
        <f>+J67+K67</f>
        <v>22.4</v>
      </c>
      <c r="M67" s="46">
        <v>57</v>
      </c>
      <c r="N67" s="89">
        <v>72</v>
      </c>
      <c r="O67" s="275"/>
      <c r="P67" s="90"/>
      <c r="Q67" s="209"/>
      <c r="R67" s="90">
        <f>+P67+Q67</f>
        <v>0</v>
      </c>
      <c r="S67" s="295"/>
      <c r="T67" s="276"/>
      <c r="U67" s="182">
        <f>+H67+N67+T67</f>
        <v>107.71428571428572</v>
      </c>
      <c r="V67" s="190"/>
      <c r="W67" s="413">
        <f>+U67-V67</f>
        <v>107.71428571428572</v>
      </c>
      <c r="X67" s="20"/>
      <c r="Y67" s="83">
        <f>+F67+L67+R67</f>
        <v>34.8</v>
      </c>
      <c r="Z67" s="361"/>
      <c r="AA67" s="82">
        <f>+Y67-Z67</f>
        <v>34.8</v>
      </c>
    </row>
    <row r="68" spans="1:27" ht="14.25">
      <c r="A68" s="473" t="s">
        <v>89</v>
      </c>
      <c r="B68" s="473" t="s">
        <v>88</v>
      </c>
      <c r="C68" s="481" t="s">
        <v>8</v>
      </c>
      <c r="D68" s="85">
        <v>3.18</v>
      </c>
      <c r="E68" s="85">
        <v>12.7</v>
      </c>
      <c r="F68" s="84">
        <f>+D68+E68</f>
        <v>15.879999999999999</v>
      </c>
      <c r="G68" s="42">
        <v>49</v>
      </c>
      <c r="H68" s="92">
        <v>51.02040816326531</v>
      </c>
      <c r="I68" s="220" t="s">
        <v>19</v>
      </c>
      <c r="J68" s="86">
        <v>11.96</v>
      </c>
      <c r="K68" s="87">
        <v>3.6</v>
      </c>
      <c r="L68" s="88">
        <v>15.56</v>
      </c>
      <c r="M68" s="46">
        <v>94</v>
      </c>
      <c r="N68" s="89">
        <v>53.5</v>
      </c>
      <c r="O68" s="275"/>
      <c r="P68" s="90"/>
      <c r="Q68" s="209"/>
      <c r="R68" s="90">
        <f>+P68+Q68</f>
        <v>0</v>
      </c>
      <c r="S68" s="295"/>
      <c r="T68" s="276"/>
      <c r="U68" s="182">
        <f>+H68+N68+T68</f>
        <v>104.5204081632653</v>
      </c>
      <c r="V68" s="190"/>
      <c r="W68" s="413">
        <f>+U68-V68</f>
        <v>104.5204081632653</v>
      </c>
      <c r="X68" s="20"/>
      <c r="Y68" s="83">
        <f>+F68+L68+R68</f>
        <v>31.439999999999998</v>
      </c>
      <c r="Z68" s="361"/>
      <c r="AA68" s="82">
        <f>+Y68-Z68</f>
        <v>31.439999999999998</v>
      </c>
    </row>
    <row r="69" spans="1:27" ht="14.25">
      <c r="A69" s="473" t="s">
        <v>58</v>
      </c>
      <c r="B69" s="473" t="s">
        <v>34</v>
      </c>
      <c r="C69" s="481" t="s">
        <v>19</v>
      </c>
      <c r="D69" s="85">
        <v>22.189999999999998</v>
      </c>
      <c r="E69" s="85">
        <v>25.799999999999997</v>
      </c>
      <c r="F69" s="84">
        <f>+D69+E69</f>
        <v>47.989999999999995</v>
      </c>
      <c r="G69" s="42">
        <v>6</v>
      </c>
      <c r="H69" s="92">
        <v>94.89795918367348</v>
      </c>
      <c r="I69" s="221" t="s">
        <v>19</v>
      </c>
      <c r="J69" s="44">
        <v>1.86</v>
      </c>
      <c r="K69" s="45">
        <v>0</v>
      </c>
      <c r="L69" s="88">
        <f>+J69+K69</f>
        <v>1.86</v>
      </c>
      <c r="M69" s="46">
        <v>184</v>
      </c>
      <c r="N69" s="47">
        <v>8.5</v>
      </c>
      <c r="O69" s="275"/>
      <c r="P69" s="90"/>
      <c r="Q69" s="209"/>
      <c r="R69" s="90">
        <f>+P69+Q69</f>
        <v>0</v>
      </c>
      <c r="S69" s="295"/>
      <c r="T69" s="276"/>
      <c r="U69" s="182">
        <f>+H69+N69+T69</f>
        <v>103.39795918367348</v>
      </c>
      <c r="V69" s="190"/>
      <c r="W69" s="413">
        <f>+U69-V69</f>
        <v>103.39795918367348</v>
      </c>
      <c r="X69" s="20"/>
      <c r="Y69" s="83">
        <f>+F69+L69+R69</f>
        <v>49.849999999999994</v>
      </c>
      <c r="Z69" s="361"/>
      <c r="AA69" s="82">
        <f>+Y69-Z69</f>
        <v>49.849999999999994</v>
      </c>
    </row>
    <row r="70" spans="1:27" ht="14.25">
      <c r="A70" s="473" t="s">
        <v>323</v>
      </c>
      <c r="B70" s="473" t="s">
        <v>40</v>
      </c>
      <c r="C70" s="481" t="s">
        <v>19</v>
      </c>
      <c r="D70" s="85">
        <v>16.86</v>
      </c>
      <c r="E70" s="85">
        <v>9.84</v>
      </c>
      <c r="F70" s="84">
        <f>+D70+E70</f>
        <v>26.7</v>
      </c>
      <c r="G70" s="42">
        <v>22</v>
      </c>
      <c r="H70" s="92">
        <v>78.57142857142857</v>
      </c>
      <c r="I70" s="220" t="s">
        <v>8</v>
      </c>
      <c r="J70" s="86">
        <v>4.96</v>
      </c>
      <c r="K70" s="87">
        <v>1.5</v>
      </c>
      <c r="L70" s="88">
        <v>6.46</v>
      </c>
      <c r="M70" s="46">
        <v>155</v>
      </c>
      <c r="N70" s="89">
        <v>23</v>
      </c>
      <c r="O70" s="275"/>
      <c r="P70" s="90"/>
      <c r="Q70" s="209"/>
      <c r="R70" s="90">
        <f>+P70+Q70</f>
        <v>0</v>
      </c>
      <c r="S70" s="295"/>
      <c r="T70" s="276"/>
      <c r="U70" s="182">
        <f>+H70+N70+T70</f>
        <v>101.57142857142857</v>
      </c>
      <c r="V70" s="191"/>
      <c r="W70" s="413">
        <f>+U70-V70</f>
        <v>101.57142857142857</v>
      </c>
      <c r="X70" s="20"/>
      <c r="Y70" s="83">
        <f>+F70+L70+R70</f>
        <v>33.16</v>
      </c>
      <c r="Z70" s="186"/>
      <c r="AA70" s="82">
        <f>+Y70-Z70</f>
        <v>33.16</v>
      </c>
    </row>
    <row r="71" spans="1:27" ht="14.25">
      <c r="A71" s="474" t="s">
        <v>393</v>
      </c>
      <c r="B71" s="473" t="s">
        <v>39</v>
      </c>
      <c r="C71" s="481" t="s">
        <v>19</v>
      </c>
      <c r="D71" s="85">
        <v>14.629999999999999</v>
      </c>
      <c r="E71" s="85">
        <v>1.24</v>
      </c>
      <c r="F71" s="84">
        <f>+D71+E71</f>
        <v>15.87</v>
      </c>
      <c r="G71" s="42">
        <v>51</v>
      </c>
      <c r="H71" s="92">
        <v>48.97959183673469</v>
      </c>
      <c r="I71" s="220" t="s">
        <v>19</v>
      </c>
      <c r="J71" s="86">
        <v>2.1500000000000004</v>
      </c>
      <c r="K71" s="87">
        <v>13.16</v>
      </c>
      <c r="L71" s="88">
        <v>15.31</v>
      </c>
      <c r="M71" s="46">
        <v>96</v>
      </c>
      <c r="N71" s="89">
        <v>52.5</v>
      </c>
      <c r="O71" s="79"/>
      <c r="P71" s="30"/>
      <c r="Q71" s="31"/>
      <c r="R71" s="90">
        <f>+P71+Q71</f>
        <v>0</v>
      </c>
      <c r="S71" s="37"/>
      <c r="T71" s="232"/>
      <c r="U71" s="182">
        <f>+H71+N71+T71</f>
        <v>101.4795918367347</v>
      </c>
      <c r="V71" s="190"/>
      <c r="W71" s="413">
        <f>+U71-V71</f>
        <v>101.4795918367347</v>
      </c>
      <c r="X71" s="20"/>
      <c r="Y71" s="83">
        <f>+F71+L71+R71</f>
        <v>31.18</v>
      </c>
      <c r="Z71" s="361"/>
      <c r="AA71" s="82">
        <f>+Y71-Z71</f>
        <v>31.18</v>
      </c>
    </row>
    <row r="72" spans="1:27" ht="14.25">
      <c r="A72" s="473" t="s">
        <v>358</v>
      </c>
      <c r="B72" s="473" t="s">
        <v>39</v>
      </c>
      <c r="C72" s="481" t="s">
        <v>19</v>
      </c>
      <c r="D72" s="85">
        <v>14.629999999999999</v>
      </c>
      <c r="E72" s="85">
        <v>1.24</v>
      </c>
      <c r="F72" s="84">
        <f>+D72+E72</f>
        <v>15.87</v>
      </c>
      <c r="G72" s="42">
        <v>51</v>
      </c>
      <c r="H72" s="92">
        <v>48.97959183673469</v>
      </c>
      <c r="I72" s="220" t="s">
        <v>19</v>
      </c>
      <c r="J72" s="86">
        <v>2.1500000000000004</v>
      </c>
      <c r="K72" s="87">
        <v>13.16</v>
      </c>
      <c r="L72" s="88">
        <v>15.31</v>
      </c>
      <c r="M72" s="46">
        <v>96</v>
      </c>
      <c r="N72" s="89">
        <v>52.5</v>
      </c>
      <c r="O72" s="78"/>
      <c r="P72" s="34"/>
      <c r="Q72" s="34"/>
      <c r="R72" s="90">
        <f>+P72+Q72</f>
        <v>0</v>
      </c>
      <c r="S72" s="36"/>
      <c r="T72" s="234"/>
      <c r="U72" s="182">
        <f>+H72+N72+T72</f>
        <v>101.4795918367347</v>
      </c>
      <c r="V72" s="190"/>
      <c r="W72" s="413">
        <f>+U72-V72</f>
        <v>101.4795918367347</v>
      </c>
      <c r="X72" s="20"/>
      <c r="Y72" s="83">
        <f>+F72+L72+R72</f>
        <v>31.18</v>
      </c>
      <c r="Z72" s="361"/>
      <c r="AA72" s="82">
        <f>+Y72-Z72</f>
        <v>31.18</v>
      </c>
    </row>
    <row r="73" spans="1:27" ht="14.25">
      <c r="A73" s="473" t="s">
        <v>167</v>
      </c>
      <c r="B73" s="473" t="s">
        <v>35</v>
      </c>
      <c r="C73" s="481" t="s">
        <v>19</v>
      </c>
      <c r="D73" s="85">
        <v>0</v>
      </c>
      <c r="E73" s="85">
        <v>1.12</v>
      </c>
      <c r="F73" s="84">
        <f>+D73+E73</f>
        <v>1.12</v>
      </c>
      <c r="G73" s="42">
        <v>92</v>
      </c>
      <c r="H73" s="92">
        <v>7.142857142857142</v>
      </c>
      <c r="I73" s="220" t="s">
        <v>19</v>
      </c>
      <c r="J73" s="86">
        <v>27.55</v>
      </c>
      <c r="K73" s="87">
        <v>9.38</v>
      </c>
      <c r="L73" s="88">
        <v>36.93</v>
      </c>
      <c r="M73" s="46">
        <v>15</v>
      </c>
      <c r="N73" s="89">
        <v>93</v>
      </c>
      <c r="O73" s="77"/>
      <c r="P73" s="26"/>
      <c r="Q73" s="26"/>
      <c r="R73" s="90">
        <f>+P73+Q73</f>
        <v>0</v>
      </c>
      <c r="S73" s="33"/>
      <c r="T73" s="233"/>
      <c r="U73" s="182">
        <f>+H73+N73+T73</f>
        <v>100.14285714285714</v>
      </c>
      <c r="V73" s="190"/>
      <c r="W73" s="413">
        <f>+U73-V73</f>
        <v>100.14285714285714</v>
      </c>
      <c r="X73" s="20"/>
      <c r="Y73" s="83">
        <f>+F73+L73+R73</f>
        <v>38.05</v>
      </c>
      <c r="Z73" s="361"/>
      <c r="AA73" s="82">
        <f>+Y73-Z73</f>
        <v>38.05</v>
      </c>
    </row>
    <row r="74" spans="1:27" ht="14.25">
      <c r="A74" s="473" t="s">
        <v>93</v>
      </c>
      <c r="B74" s="473" t="s">
        <v>35</v>
      </c>
      <c r="C74" s="481" t="s">
        <v>19</v>
      </c>
      <c r="D74" s="85">
        <v>0</v>
      </c>
      <c r="E74" s="85">
        <v>1.12</v>
      </c>
      <c r="F74" s="84">
        <f>+D74+E74</f>
        <v>1.12</v>
      </c>
      <c r="G74" s="42">
        <v>92</v>
      </c>
      <c r="H74" s="92">
        <v>7.142857142857142</v>
      </c>
      <c r="I74" s="220" t="s">
        <v>19</v>
      </c>
      <c r="J74" s="86">
        <v>27.55</v>
      </c>
      <c r="K74" s="87">
        <v>9.38</v>
      </c>
      <c r="L74" s="88">
        <v>36.93</v>
      </c>
      <c r="M74" s="46">
        <v>15</v>
      </c>
      <c r="N74" s="89">
        <v>93</v>
      </c>
      <c r="O74" s="275"/>
      <c r="P74" s="90"/>
      <c r="Q74" s="209"/>
      <c r="R74" s="90">
        <f>+P74+Q74</f>
        <v>0</v>
      </c>
      <c r="S74" s="295"/>
      <c r="T74" s="276"/>
      <c r="U74" s="182">
        <f>+H74+N74+T74</f>
        <v>100.14285714285714</v>
      </c>
      <c r="V74" s="190"/>
      <c r="W74" s="413">
        <f>+U74-V74</f>
        <v>100.14285714285714</v>
      </c>
      <c r="X74" s="20"/>
      <c r="Y74" s="83">
        <f>+F74+L74+R74</f>
        <v>38.05</v>
      </c>
      <c r="Z74" s="361"/>
      <c r="AA74" s="82">
        <f>+Y74-Z74</f>
        <v>38.05</v>
      </c>
    </row>
    <row r="75" spans="1:27" ht="14.25">
      <c r="A75" s="473" t="s">
        <v>120</v>
      </c>
      <c r="B75" s="473" t="s">
        <v>46</v>
      </c>
      <c r="C75" s="481" t="s">
        <v>8</v>
      </c>
      <c r="D75" s="85">
        <v>0</v>
      </c>
      <c r="E75" s="85">
        <v>11.34</v>
      </c>
      <c r="F75" s="84">
        <f>+D75+E75</f>
        <v>11.34</v>
      </c>
      <c r="G75" s="42">
        <v>68</v>
      </c>
      <c r="H75" s="92">
        <v>31.63265306122449</v>
      </c>
      <c r="I75" s="220" t="s">
        <v>8</v>
      </c>
      <c r="J75" s="86">
        <v>11.02</v>
      </c>
      <c r="K75" s="87">
        <v>10.14</v>
      </c>
      <c r="L75" s="88">
        <f>+J75+K75</f>
        <v>21.16</v>
      </c>
      <c r="M75" s="46">
        <v>64</v>
      </c>
      <c r="N75" s="89">
        <v>68.5</v>
      </c>
      <c r="O75" s="77"/>
      <c r="P75" s="26"/>
      <c r="Q75" s="26"/>
      <c r="R75" s="90">
        <f>+P75+Q75</f>
        <v>0</v>
      </c>
      <c r="S75" s="33"/>
      <c r="T75" s="233"/>
      <c r="U75" s="182">
        <f>+H75+N75+T75</f>
        <v>100.13265306122449</v>
      </c>
      <c r="V75" s="190"/>
      <c r="W75" s="413">
        <f>+U75-V75</f>
        <v>100.13265306122449</v>
      </c>
      <c r="X75" s="20"/>
      <c r="Y75" s="83">
        <f>+F75+L75+R75</f>
        <v>32.5</v>
      </c>
      <c r="Z75" s="361"/>
      <c r="AA75" s="82">
        <f>+Y75-Z75</f>
        <v>32.5</v>
      </c>
    </row>
    <row r="76" spans="1:27" ht="14.25">
      <c r="A76" s="473" t="s">
        <v>191</v>
      </c>
      <c r="B76" s="473" t="s">
        <v>46</v>
      </c>
      <c r="C76" s="481" t="s">
        <v>8</v>
      </c>
      <c r="D76" s="85">
        <v>0</v>
      </c>
      <c r="E76" s="85">
        <v>11.34</v>
      </c>
      <c r="F76" s="84">
        <f>+D76+E76</f>
        <v>11.34</v>
      </c>
      <c r="G76" s="42">
        <v>68</v>
      </c>
      <c r="H76" s="92">
        <v>31.63265306122449</v>
      </c>
      <c r="I76" s="220" t="s">
        <v>8</v>
      </c>
      <c r="J76" s="86">
        <v>11.02</v>
      </c>
      <c r="K76" s="87">
        <v>10.14</v>
      </c>
      <c r="L76" s="88">
        <v>21.16</v>
      </c>
      <c r="M76" s="46">
        <v>64</v>
      </c>
      <c r="N76" s="89">
        <v>68.5</v>
      </c>
      <c r="O76" s="76"/>
      <c r="P76" s="66"/>
      <c r="Q76" s="66"/>
      <c r="R76" s="90">
        <f>+P76+Q76</f>
        <v>0</v>
      </c>
      <c r="S76" s="68"/>
      <c r="T76" s="231"/>
      <c r="U76" s="182">
        <f>+H76+N76+T76</f>
        <v>100.13265306122449</v>
      </c>
      <c r="V76" s="190"/>
      <c r="W76" s="413">
        <f>+U76-V76</f>
        <v>100.13265306122449</v>
      </c>
      <c r="X76" s="20"/>
      <c r="Y76" s="83">
        <f>+F76+L76+R76</f>
        <v>32.5</v>
      </c>
      <c r="Z76" s="361"/>
      <c r="AA76" s="82">
        <f>+Y76-Z76</f>
        <v>32.5</v>
      </c>
    </row>
    <row r="77" spans="1:27" ht="14.25">
      <c r="A77" s="473" t="s">
        <v>348</v>
      </c>
      <c r="B77" s="473" t="s">
        <v>37</v>
      </c>
      <c r="C77" s="481" t="s">
        <v>8</v>
      </c>
      <c r="D77" s="85">
        <v>46.54</v>
      </c>
      <c r="E77" s="85">
        <v>11.88</v>
      </c>
      <c r="F77" s="84">
        <f>+D77+E77</f>
        <v>58.42</v>
      </c>
      <c r="G77" s="42">
        <v>1</v>
      </c>
      <c r="H77" s="92">
        <v>100</v>
      </c>
      <c r="I77" s="220"/>
      <c r="J77" s="86"/>
      <c r="K77" s="87"/>
      <c r="L77" s="88">
        <f>+J77+K77</f>
        <v>0</v>
      </c>
      <c r="M77" s="46"/>
      <c r="N77" s="89"/>
      <c r="O77" s="76"/>
      <c r="P77" s="66"/>
      <c r="Q77" s="66"/>
      <c r="R77" s="90">
        <f>+P77+Q77</f>
        <v>0</v>
      </c>
      <c r="S77" s="68"/>
      <c r="T77" s="231"/>
      <c r="U77" s="182">
        <f>+H77+N77+T77</f>
        <v>100</v>
      </c>
      <c r="V77" s="190"/>
      <c r="W77" s="413">
        <f>+U77-V77</f>
        <v>100</v>
      </c>
      <c r="X77" s="20"/>
      <c r="Y77" s="83">
        <f>+F77+L77+R77</f>
        <v>58.42</v>
      </c>
      <c r="Z77" s="361"/>
      <c r="AA77" s="82">
        <f>+Y77-Z77</f>
        <v>58.42</v>
      </c>
    </row>
    <row r="78" spans="1:27" ht="14.25">
      <c r="A78" s="473" t="s">
        <v>377</v>
      </c>
      <c r="B78" s="473" t="s">
        <v>37</v>
      </c>
      <c r="C78" s="481" t="s">
        <v>8</v>
      </c>
      <c r="D78" s="85">
        <v>46.54</v>
      </c>
      <c r="E78" s="85">
        <v>11.88</v>
      </c>
      <c r="F78" s="84">
        <f>+D78+E78</f>
        <v>58.42</v>
      </c>
      <c r="G78" s="42">
        <v>1</v>
      </c>
      <c r="H78" s="92">
        <v>100</v>
      </c>
      <c r="I78" s="220"/>
      <c r="J78" s="86"/>
      <c r="K78" s="87"/>
      <c r="L78" s="88">
        <f>+J78+K78</f>
        <v>0</v>
      </c>
      <c r="M78" s="46"/>
      <c r="N78" s="89"/>
      <c r="O78" s="76"/>
      <c r="P78" s="66"/>
      <c r="Q78" s="66"/>
      <c r="R78" s="90">
        <f>+P78+Q78</f>
        <v>0</v>
      </c>
      <c r="S78" s="68"/>
      <c r="T78" s="231"/>
      <c r="U78" s="182">
        <f>+H78+N78+T78</f>
        <v>100</v>
      </c>
      <c r="V78" s="190"/>
      <c r="W78" s="413">
        <f>+U78-V78</f>
        <v>100</v>
      </c>
      <c r="X78" s="20"/>
      <c r="Y78" s="83">
        <f>+F78+L78+R78</f>
        <v>58.42</v>
      </c>
      <c r="Z78" s="361"/>
      <c r="AA78" s="82">
        <f>+Y78-Z78</f>
        <v>58.42</v>
      </c>
    </row>
    <row r="79" spans="1:27" ht="14.25">
      <c r="A79" s="199" t="s">
        <v>281</v>
      </c>
      <c r="B79" s="199" t="s">
        <v>39</v>
      </c>
      <c r="C79" s="483"/>
      <c r="D79" s="23"/>
      <c r="E79" s="23"/>
      <c r="F79" s="84">
        <f>+D79+E79</f>
        <v>0</v>
      </c>
      <c r="G79" s="23"/>
      <c r="H79" s="414"/>
      <c r="I79" s="220" t="s">
        <v>8</v>
      </c>
      <c r="J79" s="86">
        <v>25.459999999999997</v>
      </c>
      <c r="K79" s="87">
        <v>20.58</v>
      </c>
      <c r="L79" s="88">
        <v>46.03999999999999</v>
      </c>
      <c r="M79" s="46">
        <v>2</v>
      </c>
      <c r="N79" s="89">
        <v>99.5</v>
      </c>
      <c r="O79" s="78"/>
      <c r="P79" s="34"/>
      <c r="Q79" s="34"/>
      <c r="R79" s="90">
        <f>+P79+Q79</f>
        <v>0</v>
      </c>
      <c r="S79" s="36"/>
      <c r="T79" s="234"/>
      <c r="U79" s="182">
        <f>+H79+N79+T79</f>
        <v>99.5</v>
      </c>
      <c r="V79" s="190"/>
      <c r="W79" s="413">
        <f>+U79-V79</f>
        <v>99.5</v>
      </c>
      <c r="X79" s="20"/>
      <c r="Y79" s="83">
        <f>+F79+L79+R79</f>
        <v>46.03999999999999</v>
      </c>
      <c r="Z79" s="361"/>
      <c r="AA79" s="82">
        <f>+Y79-Z79</f>
        <v>46.03999999999999</v>
      </c>
    </row>
    <row r="80" spans="1:27" ht="14.25">
      <c r="A80" s="473" t="s">
        <v>91</v>
      </c>
      <c r="B80" s="473" t="s">
        <v>33</v>
      </c>
      <c r="C80" s="481" t="s">
        <v>19</v>
      </c>
      <c r="D80" s="85">
        <v>0</v>
      </c>
      <c r="E80" s="85">
        <v>14.8</v>
      </c>
      <c r="F80" s="84">
        <f>+D80+E80</f>
        <v>14.8</v>
      </c>
      <c r="G80" s="42">
        <v>58</v>
      </c>
      <c r="H80" s="261">
        <v>41.83673469387755</v>
      </c>
      <c r="I80" s="220" t="s">
        <v>19</v>
      </c>
      <c r="J80" s="86">
        <v>0</v>
      </c>
      <c r="K80" s="87">
        <v>16.66</v>
      </c>
      <c r="L80" s="88">
        <v>16.66</v>
      </c>
      <c r="M80" s="46">
        <v>86</v>
      </c>
      <c r="N80" s="89">
        <v>57.49999999999999</v>
      </c>
      <c r="O80" s="78"/>
      <c r="P80" s="34"/>
      <c r="Q80" s="34"/>
      <c r="R80" s="90">
        <f>+P80+Q80</f>
        <v>0</v>
      </c>
      <c r="S80" s="36"/>
      <c r="T80" s="234"/>
      <c r="U80" s="182">
        <f>+H80+N80+T80</f>
        <v>99.33673469387755</v>
      </c>
      <c r="V80" s="190"/>
      <c r="W80" s="413">
        <f>+U80-V80</f>
        <v>99.33673469387755</v>
      </c>
      <c r="X80" s="20"/>
      <c r="Y80" s="83">
        <f>+F80+L80+R80</f>
        <v>31.46</v>
      </c>
      <c r="Z80" s="361"/>
      <c r="AA80" s="82">
        <f>+Y80-Z80</f>
        <v>31.46</v>
      </c>
    </row>
    <row r="81" spans="1:27" ht="14.25">
      <c r="A81" s="198" t="s">
        <v>513</v>
      </c>
      <c r="B81" s="198" t="s">
        <v>514</v>
      </c>
      <c r="C81" s="483"/>
      <c r="D81" s="40"/>
      <c r="E81" s="40"/>
      <c r="F81" s="84">
        <f>+D81+E81</f>
        <v>0</v>
      </c>
      <c r="G81" s="42"/>
      <c r="H81" s="415"/>
      <c r="I81" s="220" t="s">
        <v>19</v>
      </c>
      <c r="J81" s="86">
        <v>26.24</v>
      </c>
      <c r="K81" s="87">
        <v>19</v>
      </c>
      <c r="L81" s="88">
        <f>+J81+K81</f>
        <v>45.239999999999995</v>
      </c>
      <c r="M81" s="46">
        <v>3</v>
      </c>
      <c r="N81" s="89">
        <v>99</v>
      </c>
      <c r="O81" s="142"/>
      <c r="P81" s="90"/>
      <c r="Q81" s="102"/>
      <c r="R81" s="90">
        <f>+P81+Q81</f>
        <v>0</v>
      </c>
      <c r="S81" s="104"/>
      <c r="T81" s="230"/>
      <c r="U81" s="182">
        <f>+H81+N81+T81</f>
        <v>99</v>
      </c>
      <c r="V81" s="190"/>
      <c r="W81" s="413">
        <f>+U81-V81</f>
        <v>99</v>
      </c>
      <c r="X81" s="20"/>
      <c r="Y81" s="83">
        <f>+F81+L81+R81</f>
        <v>45.239999999999995</v>
      </c>
      <c r="Z81" s="361"/>
      <c r="AA81" s="82">
        <f>+Y81-Z81</f>
        <v>45.239999999999995</v>
      </c>
    </row>
    <row r="82" spans="1:27" ht="14.25">
      <c r="A82" s="473" t="s">
        <v>384</v>
      </c>
      <c r="B82" s="473" t="s">
        <v>227</v>
      </c>
      <c r="C82" s="481" t="s">
        <v>19</v>
      </c>
      <c r="D82" s="85">
        <v>39.58</v>
      </c>
      <c r="E82" s="85">
        <v>16.26</v>
      </c>
      <c r="F82" s="84">
        <f>+D82+E82</f>
        <v>55.84</v>
      </c>
      <c r="G82" s="42">
        <v>2</v>
      </c>
      <c r="H82" s="92">
        <v>98.9795918367347</v>
      </c>
      <c r="I82" s="220"/>
      <c r="J82" s="86"/>
      <c r="K82" s="87"/>
      <c r="L82" s="88">
        <f>+J82+K82</f>
        <v>0</v>
      </c>
      <c r="M82" s="46"/>
      <c r="N82" s="89"/>
      <c r="O82" s="275"/>
      <c r="P82" s="90"/>
      <c r="Q82" s="209"/>
      <c r="R82" s="90">
        <f>+P82+Q82</f>
        <v>0</v>
      </c>
      <c r="S82" s="295"/>
      <c r="T82" s="276"/>
      <c r="U82" s="182">
        <f>+H82+N82+T82</f>
        <v>98.9795918367347</v>
      </c>
      <c r="V82" s="190"/>
      <c r="W82" s="413">
        <f>+U82-V82</f>
        <v>98.9795918367347</v>
      </c>
      <c r="X82" s="183"/>
      <c r="Y82" s="83">
        <f>+F82+L82+R82</f>
        <v>55.84</v>
      </c>
      <c r="Z82" s="361"/>
      <c r="AA82" s="82">
        <f>+Y82-Z82</f>
        <v>55.84</v>
      </c>
    </row>
    <row r="83" spans="1:27" ht="14.25">
      <c r="A83" s="473" t="s">
        <v>264</v>
      </c>
      <c r="B83" s="473" t="s">
        <v>31</v>
      </c>
      <c r="C83" s="481" t="s">
        <v>19</v>
      </c>
      <c r="D83" s="85">
        <v>14.37</v>
      </c>
      <c r="E83" s="85">
        <v>7.36</v>
      </c>
      <c r="F83" s="84">
        <f>+D83+E83</f>
        <v>21.73</v>
      </c>
      <c r="G83" s="42">
        <v>37</v>
      </c>
      <c r="H83" s="92">
        <v>63.26530612244898</v>
      </c>
      <c r="I83" s="220" t="s">
        <v>19</v>
      </c>
      <c r="J83" s="86">
        <v>10.01</v>
      </c>
      <c r="K83" s="87">
        <v>0</v>
      </c>
      <c r="L83" s="88">
        <v>10.01</v>
      </c>
      <c r="M83" s="46">
        <v>130</v>
      </c>
      <c r="N83" s="89">
        <v>35.5</v>
      </c>
      <c r="O83" s="275"/>
      <c r="P83" s="90"/>
      <c r="Q83" s="209"/>
      <c r="R83" s="90">
        <f>+P83+Q83</f>
        <v>0</v>
      </c>
      <c r="S83" s="295"/>
      <c r="T83" s="276"/>
      <c r="U83" s="182">
        <f>+H83+N83+T83</f>
        <v>98.76530612244898</v>
      </c>
      <c r="V83" s="190"/>
      <c r="W83" s="413">
        <f>+U83-V83</f>
        <v>98.76530612244898</v>
      </c>
      <c r="X83" s="20"/>
      <c r="Y83" s="83">
        <f>+F83+L83+R83</f>
        <v>31.740000000000002</v>
      </c>
      <c r="Z83" s="361"/>
      <c r="AA83" s="82">
        <f>+Y83-Z83</f>
        <v>31.740000000000002</v>
      </c>
    </row>
    <row r="84" spans="1:27" ht="14.25">
      <c r="A84" s="198" t="s">
        <v>493</v>
      </c>
      <c r="B84" s="198" t="s">
        <v>230</v>
      </c>
      <c r="C84" s="483"/>
      <c r="D84" s="40"/>
      <c r="E84" s="40"/>
      <c r="F84" s="84">
        <f>+D84+E84</f>
        <v>0</v>
      </c>
      <c r="G84" s="42"/>
      <c r="H84" s="415"/>
      <c r="I84" s="220" t="s">
        <v>8</v>
      </c>
      <c r="J84" s="86">
        <v>19.58</v>
      </c>
      <c r="K84" s="87">
        <v>25.560000000000002</v>
      </c>
      <c r="L84" s="88">
        <f>+J84+K84</f>
        <v>45.14</v>
      </c>
      <c r="M84" s="46">
        <v>4</v>
      </c>
      <c r="N84" s="89">
        <v>98.5</v>
      </c>
      <c r="O84" s="275"/>
      <c r="P84" s="90"/>
      <c r="Q84" s="209"/>
      <c r="R84" s="90">
        <f>+P84+Q84</f>
        <v>0</v>
      </c>
      <c r="S84" s="295"/>
      <c r="T84" s="276"/>
      <c r="U84" s="182">
        <f>+H84+N84+T84</f>
        <v>98.5</v>
      </c>
      <c r="V84" s="190"/>
      <c r="W84" s="413">
        <f>+U84-V84</f>
        <v>98.5</v>
      </c>
      <c r="X84" s="20"/>
      <c r="Y84" s="83">
        <f>+F84+L84+R84</f>
        <v>45.14</v>
      </c>
      <c r="Z84" s="361"/>
      <c r="AA84" s="82">
        <f>+Y84-Z84</f>
        <v>45.14</v>
      </c>
    </row>
    <row r="85" spans="1:27" ht="14.25">
      <c r="A85" s="199" t="s">
        <v>663</v>
      </c>
      <c r="B85" s="198" t="s">
        <v>230</v>
      </c>
      <c r="C85" s="483"/>
      <c r="D85" s="40"/>
      <c r="E85" s="40"/>
      <c r="F85" s="84">
        <f>+D85+E85</f>
        <v>0</v>
      </c>
      <c r="G85" s="42"/>
      <c r="H85" s="415"/>
      <c r="I85" s="220" t="s">
        <v>8</v>
      </c>
      <c r="J85" s="86">
        <v>19.58</v>
      </c>
      <c r="K85" s="87">
        <v>25.560000000000002</v>
      </c>
      <c r="L85" s="88">
        <v>45.14</v>
      </c>
      <c r="M85" s="46">
        <v>4</v>
      </c>
      <c r="N85" s="89">
        <v>98.5</v>
      </c>
      <c r="O85" s="76"/>
      <c r="P85" s="66"/>
      <c r="Q85" s="66"/>
      <c r="R85" s="90">
        <f>+P85+Q85</f>
        <v>0</v>
      </c>
      <c r="S85" s="68"/>
      <c r="T85" s="231"/>
      <c r="U85" s="182">
        <f>+H85+N85+T85</f>
        <v>98.5</v>
      </c>
      <c r="V85" s="190"/>
      <c r="W85" s="413">
        <f>+U85-V85</f>
        <v>98.5</v>
      </c>
      <c r="X85" s="20"/>
      <c r="Y85" s="83">
        <f>+F85+L85+R85</f>
        <v>45.14</v>
      </c>
      <c r="Z85" s="361"/>
      <c r="AA85" s="82">
        <f>+Y85-Z85</f>
        <v>45.14</v>
      </c>
    </row>
    <row r="86" spans="1:27" ht="14.25">
      <c r="A86" s="199" t="s">
        <v>682</v>
      </c>
      <c r="B86" s="199" t="s">
        <v>227</v>
      </c>
      <c r="C86" s="483"/>
      <c r="D86" s="40"/>
      <c r="E86" s="40"/>
      <c r="F86" s="84">
        <f>+D86+E86</f>
        <v>0</v>
      </c>
      <c r="G86" s="42"/>
      <c r="H86" s="415"/>
      <c r="I86" s="220" t="s">
        <v>19</v>
      </c>
      <c r="J86" s="86">
        <v>27.78</v>
      </c>
      <c r="K86" s="87">
        <v>16.71</v>
      </c>
      <c r="L86" s="88">
        <v>44.49</v>
      </c>
      <c r="M86" s="46">
        <v>5</v>
      </c>
      <c r="N86" s="89">
        <v>98</v>
      </c>
      <c r="O86" s="79"/>
      <c r="P86" s="30"/>
      <c r="Q86" s="31"/>
      <c r="R86" s="90">
        <f>+P86+Q86</f>
        <v>0</v>
      </c>
      <c r="S86" s="37"/>
      <c r="T86" s="232"/>
      <c r="U86" s="182">
        <f>+H86+N86+T86</f>
        <v>98</v>
      </c>
      <c r="V86" s="190"/>
      <c r="W86" s="413">
        <f>+U86-V86</f>
        <v>98</v>
      </c>
      <c r="X86" s="20"/>
      <c r="Y86" s="83">
        <f>+F86+L86+R86</f>
        <v>44.49</v>
      </c>
      <c r="Z86" s="361"/>
      <c r="AA86" s="82">
        <f>+Y86-Z86</f>
        <v>44.49</v>
      </c>
    </row>
    <row r="87" spans="1:27" ht="14.25">
      <c r="A87" s="199" t="s">
        <v>605</v>
      </c>
      <c r="B87" s="200" t="s">
        <v>606</v>
      </c>
      <c r="C87" s="483"/>
      <c r="D87" s="40"/>
      <c r="E87" s="40"/>
      <c r="F87" s="84">
        <f>+D87+E87</f>
        <v>0</v>
      </c>
      <c r="G87" s="42"/>
      <c r="H87" s="415"/>
      <c r="I87" s="220" t="s">
        <v>19</v>
      </c>
      <c r="J87" s="86">
        <v>19.5</v>
      </c>
      <c r="K87" s="87">
        <v>24.74</v>
      </c>
      <c r="L87" s="88">
        <v>44.239999999999995</v>
      </c>
      <c r="M87" s="46">
        <v>6</v>
      </c>
      <c r="N87" s="89">
        <v>97.5</v>
      </c>
      <c r="O87" s="76"/>
      <c r="P87" s="66"/>
      <c r="Q87" s="66"/>
      <c r="R87" s="90">
        <f>+P87+Q87</f>
        <v>0</v>
      </c>
      <c r="S87" s="68"/>
      <c r="T87" s="231"/>
      <c r="U87" s="182">
        <f>+H87+N87+T87</f>
        <v>97.5</v>
      </c>
      <c r="V87" s="190"/>
      <c r="W87" s="413">
        <f>+U87-V87</f>
        <v>97.5</v>
      </c>
      <c r="X87" s="20"/>
      <c r="Y87" s="83">
        <f>+F87+L87+R87</f>
        <v>44.239999999999995</v>
      </c>
      <c r="Z87" s="361"/>
      <c r="AA87" s="82">
        <f>+Y87-Z87</f>
        <v>44.239999999999995</v>
      </c>
    </row>
    <row r="88" spans="1:27" ht="14.25">
      <c r="A88" s="198" t="s">
        <v>439</v>
      </c>
      <c r="B88" s="198" t="s">
        <v>440</v>
      </c>
      <c r="C88" s="481"/>
      <c r="D88" s="85"/>
      <c r="E88" s="85"/>
      <c r="F88" s="84">
        <f>+D88+E88</f>
        <v>0</v>
      </c>
      <c r="G88" s="42"/>
      <c r="H88" s="227"/>
      <c r="I88" s="220" t="s">
        <v>19</v>
      </c>
      <c r="J88" s="86">
        <v>19.5</v>
      </c>
      <c r="K88" s="87">
        <v>24.74</v>
      </c>
      <c r="L88" s="88">
        <f>+J88+K88</f>
        <v>44.239999999999995</v>
      </c>
      <c r="M88" s="46">
        <v>6</v>
      </c>
      <c r="N88" s="89">
        <v>97.5</v>
      </c>
      <c r="O88" s="79"/>
      <c r="P88" s="30"/>
      <c r="Q88" s="31"/>
      <c r="R88" s="90">
        <f>+P88+Q88</f>
        <v>0</v>
      </c>
      <c r="S88" s="37"/>
      <c r="T88" s="232"/>
      <c r="U88" s="182">
        <f>+H88+N88+T88</f>
        <v>97.5</v>
      </c>
      <c r="V88" s="190"/>
      <c r="W88" s="413">
        <f>+U88-V88</f>
        <v>97.5</v>
      </c>
      <c r="X88" s="20"/>
      <c r="Y88" s="83">
        <f>+F88+L88+R88</f>
        <v>44.239999999999995</v>
      </c>
      <c r="Z88" s="361"/>
      <c r="AA88" s="82">
        <f>+Y88-Z88</f>
        <v>44.239999999999995</v>
      </c>
    </row>
    <row r="89" spans="1:27" ht="14.25">
      <c r="A89" s="198" t="s">
        <v>433</v>
      </c>
      <c r="B89" s="198" t="s">
        <v>46</v>
      </c>
      <c r="C89" s="479"/>
      <c r="D89" s="204"/>
      <c r="E89" s="204"/>
      <c r="F89" s="84">
        <f>+D89+E89</f>
        <v>0</v>
      </c>
      <c r="G89" s="205"/>
      <c r="H89" s="544"/>
      <c r="I89" s="101" t="s">
        <v>19</v>
      </c>
      <c r="J89" s="86">
        <v>20.28</v>
      </c>
      <c r="K89" s="87">
        <v>23.86</v>
      </c>
      <c r="L89" s="88">
        <f>+J89+K89</f>
        <v>44.14</v>
      </c>
      <c r="M89" s="46">
        <v>7</v>
      </c>
      <c r="N89" s="89">
        <v>97</v>
      </c>
      <c r="O89" s="76"/>
      <c r="P89" s="66"/>
      <c r="Q89" s="66"/>
      <c r="R89" s="90">
        <f>+P89+Q89</f>
        <v>0</v>
      </c>
      <c r="S89" s="68"/>
      <c r="T89" s="231"/>
      <c r="U89" s="182">
        <f>+H89+N89+T89</f>
        <v>97</v>
      </c>
      <c r="V89" s="190"/>
      <c r="W89" s="413">
        <f>+U89-V89</f>
        <v>97</v>
      </c>
      <c r="X89" s="20"/>
      <c r="Y89" s="83">
        <f>+F89+L89+R89</f>
        <v>44.14</v>
      </c>
      <c r="Z89" s="361"/>
      <c r="AA89" s="82">
        <f>+Y89-Z89</f>
        <v>44.14</v>
      </c>
    </row>
    <row r="90" spans="1:27" ht="14.25">
      <c r="A90" s="199" t="s">
        <v>598</v>
      </c>
      <c r="B90" s="198" t="s">
        <v>46</v>
      </c>
      <c r="C90" s="483"/>
      <c r="D90" s="40"/>
      <c r="E90" s="40"/>
      <c r="F90" s="84">
        <f>+D90+E90</f>
        <v>0</v>
      </c>
      <c r="G90" s="42"/>
      <c r="H90" s="415"/>
      <c r="I90" s="101" t="s">
        <v>19</v>
      </c>
      <c r="J90" s="86">
        <v>20.28</v>
      </c>
      <c r="K90" s="87">
        <v>23.86</v>
      </c>
      <c r="L90" s="88">
        <v>44.14</v>
      </c>
      <c r="M90" s="46">
        <v>7</v>
      </c>
      <c r="N90" s="89">
        <v>97</v>
      </c>
      <c r="O90" s="79"/>
      <c r="P90" s="30"/>
      <c r="Q90" s="31"/>
      <c r="R90" s="90">
        <f>+P90+Q90</f>
        <v>0</v>
      </c>
      <c r="S90" s="37"/>
      <c r="T90" s="232"/>
      <c r="U90" s="182">
        <f>+H90+N90+T90</f>
        <v>97</v>
      </c>
      <c r="V90" s="190"/>
      <c r="W90" s="413">
        <f>+U90-V90</f>
        <v>97</v>
      </c>
      <c r="X90" s="20"/>
      <c r="Y90" s="83">
        <f>+F90+L90+R90</f>
        <v>44.14</v>
      </c>
      <c r="Z90" s="361"/>
      <c r="AA90" s="82">
        <f>+Y90-Z90</f>
        <v>44.14</v>
      </c>
    </row>
    <row r="91" spans="1:27" ht="14.25">
      <c r="A91" s="473" t="s">
        <v>20</v>
      </c>
      <c r="B91" s="473" t="s">
        <v>35</v>
      </c>
      <c r="C91" s="481" t="s">
        <v>8</v>
      </c>
      <c r="D91" s="85">
        <v>2.5599999999999996</v>
      </c>
      <c r="E91" s="85">
        <v>14.58</v>
      </c>
      <c r="F91" s="84">
        <f>+D91+E91</f>
        <v>17.14</v>
      </c>
      <c r="G91" s="42">
        <v>43</v>
      </c>
      <c r="H91" s="92">
        <v>57.14285714285714</v>
      </c>
      <c r="I91" s="417" t="s">
        <v>8</v>
      </c>
      <c r="J91" s="86">
        <v>8.07</v>
      </c>
      <c r="K91" s="87">
        <v>2.88</v>
      </c>
      <c r="L91" s="88">
        <v>10.95</v>
      </c>
      <c r="M91" s="46">
        <v>122</v>
      </c>
      <c r="N91" s="89">
        <v>39.5</v>
      </c>
      <c r="O91" s="79"/>
      <c r="P91" s="30"/>
      <c r="Q91" s="31"/>
      <c r="R91" s="90">
        <f>+P91+Q91</f>
        <v>0</v>
      </c>
      <c r="S91" s="37"/>
      <c r="T91" s="232"/>
      <c r="U91" s="182">
        <f>+H91+N91+T91</f>
        <v>96.64285714285714</v>
      </c>
      <c r="V91" s="190"/>
      <c r="W91" s="413">
        <f>+U91-V91</f>
        <v>96.64285714285714</v>
      </c>
      <c r="X91" s="20"/>
      <c r="Y91" s="83">
        <f>+F91+L91+R91</f>
        <v>28.09</v>
      </c>
      <c r="Z91" s="361"/>
      <c r="AA91" s="82">
        <f>+Y91-Z91</f>
        <v>28.09</v>
      </c>
    </row>
    <row r="92" spans="1:27" ht="14.25">
      <c r="A92" s="473" t="s">
        <v>47</v>
      </c>
      <c r="B92" s="473" t="s">
        <v>35</v>
      </c>
      <c r="C92" s="481" t="s">
        <v>8</v>
      </c>
      <c r="D92" s="85">
        <v>2.5599999999999996</v>
      </c>
      <c r="E92" s="85">
        <v>14.58</v>
      </c>
      <c r="F92" s="84">
        <f>+D92+E92</f>
        <v>17.14</v>
      </c>
      <c r="G92" s="42">
        <v>43</v>
      </c>
      <c r="H92" s="92">
        <v>57.14285714285714</v>
      </c>
      <c r="I92" s="101" t="s">
        <v>8</v>
      </c>
      <c r="J92" s="86">
        <v>8.07</v>
      </c>
      <c r="K92" s="87">
        <v>2.88</v>
      </c>
      <c r="L92" s="88">
        <v>10.95</v>
      </c>
      <c r="M92" s="46">
        <v>122</v>
      </c>
      <c r="N92" s="89">
        <v>39.5</v>
      </c>
      <c r="O92" s="77"/>
      <c r="P92" s="26"/>
      <c r="Q92" s="26"/>
      <c r="R92" s="90">
        <f>+P92+Q92</f>
        <v>0</v>
      </c>
      <c r="S92" s="33"/>
      <c r="T92" s="233"/>
      <c r="U92" s="182">
        <f>+H92+N92+T92</f>
        <v>96.64285714285714</v>
      </c>
      <c r="V92" s="190"/>
      <c r="W92" s="413">
        <f>+U92-V92</f>
        <v>96.64285714285714</v>
      </c>
      <c r="X92" s="20"/>
      <c r="Y92" s="83">
        <f>+F92+L92+R92</f>
        <v>28.09</v>
      </c>
      <c r="Z92" s="361"/>
      <c r="AA92" s="82">
        <f>+Y92-Z92</f>
        <v>28.09</v>
      </c>
    </row>
    <row r="93" spans="1:27" ht="14.25">
      <c r="A93" s="199" t="s">
        <v>632</v>
      </c>
      <c r="B93" s="200" t="s">
        <v>459</v>
      </c>
      <c r="C93" s="483"/>
      <c r="D93" s="28"/>
      <c r="E93" s="28"/>
      <c r="F93" s="84">
        <f>+D93+E93</f>
        <v>0</v>
      </c>
      <c r="G93" s="29"/>
      <c r="H93" s="414"/>
      <c r="I93" s="101" t="s">
        <v>19</v>
      </c>
      <c r="J93" s="86">
        <v>15.38</v>
      </c>
      <c r="K93" s="87">
        <v>28.479999999999997</v>
      </c>
      <c r="L93" s="88">
        <v>43.86</v>
      </c>
      <c r="M93" s="46">
        <v>8</v>
      </c>
      <c r="N93" s="89">
        <v>96.5</v>
      </c>
      <c r="O93" s="76"/>
      <c r="P93" s="66"/>
      <c r="Q93" s="66"/>
      <c r="R93" s="90">
        <f>+P93+Q93</f>
        <v>0</v>
      </c>
      <c r="S93" s="68"/>
      <c r="T93" s="231"/>
      <c r="U93" s="182">
        <f>+H93+N93+T93</f>
        <v>96.5</v>
      </c>
      <c r="V93" s="190"/>
      <c r="W93" s="413">
        <f>+U93-V93</f>
        <v>96.5</v>
      </c>
      <c r="X93" s="20"/>
      <c r="Y93" s="83">
        <f>+F93+L93+R93</f>
        <v>43.86</v>
      </c>
      <c r="Z93" s="361"/>
      <c r="AA93" s="82">
        <f>+Y93-Z93</f>
        <v>43.86</v>
      </c>
    </row>
    <row r="94" spans="1:27" ht="14.25">
      <c r="A94" s="198" t="s">
        <v>466</v>
      </c>
      <c r="B94" s="198" t="s">
        <v>459</v>
      </c>
      <c r="C94" s="484"/>
      <c r="D94" s="85"/>
      <c r="E94" s="85"/>
      <c r="F94" s="84">
        <f>+D94+E94</f>
        <v>0</v>
      </c>
      <c r="G94" s="42"/>
      <c r="H94" s="227"/>
      <c r="I94" s="101" t="s">
        <v>19</v>
      </c>
      <c r="J94" s="86">
        <v>15.38</v>
      </c>
      <c r="K94" s="87">
        <v>28.479999999999997</v>
      </c>
      <c r="L94" s="88">
        <f>+J94+K94</f>
        <v>43.86</v>
      </c>
      <c r="M94" s="46">
        <v>8</v>
      </c>
      <c r="N94" s="89">
        <v>96.5</v>
      </c>
      <c r="O94" s="142"/>
      <c r="P94" s="90"/>
      <c r="Q94" s="102"/>
      <c r="R94" s="90">
        <f>+P94+Q94</f>
        <v>0</v>
      </c>
      <c r="S94" s="104"/>
      <c r="T94" s="230"/>
      <c r="U94" s="182">
        <f>+H94+N94+T94</f>
        <v>96.5</v>
      </c>
      <c r="V94" s="190"/>
      <c r="W94" s="413">
        <f>+U94-V94</f>
        <v>96.5</v>
      </c>
      <c r="X94" s="20"/>
      <c r="Y94" s="83">
        <f>+F94+L94+R94</f>
        <v>43.86</v>
      </c>
      <c r="Z94" s="361"/>
      <c r="AA94" s="82">
        <f>+Y94-Z94</f>
        <v>43.86</v>
      </c>
    </row>
    <row r="95" spans="1:27" ht="14.25">
      <c r="A95" s="473" t="s">
        <v>26</v>
      </c>
      <c r="B95" s="473" t="s">
        <v>38</v>
      </c>
      <c r="C95" s="481" t="s">
        <v>8</v>
      </c>
      <c r="D95" s="85">
        <v>1.44</v>
      </c>
      <c r="E95" s="85">
        <v>31.480000000000004</v>
      </c>
      <c r="F95" s="84">
        <f>+D95+E95</f>
        <v>32.92</v>
      </c>
      <c r="G95" s="42">
        <v>12</v>
      </c>
      <c r="H95" s="92">
        <v>88.77551020408163</v>
      </c>
      <c r="I95" s="101" t="s">
        <v>8</v>
      </c>
      <c r="J95" s="86">
        <v>0</v>
      </c>
      <c r="K95" s="87">
        <v>0</v>
      </c>
      <c r="L95" s="88">
        <v>0</v>
      </c>
      <c r="M95" s="46">
        <v>187</v>
      </c>
      <c r="N95" s="89">
        <v>7.000000000000001</v>
      </c>
      <c r="O95" s="78"/>
      <c r="P95" s="34"/>
      <c r="Q95" s="34"/>
      <c r="R95" s="90">
        <f>+P95+Q95</f>
        <v>0</v>
      </c>
      <c r="S95" s="36"/>
      <c r="T95" s="234"/>
      <c r="U95" s="182">
        <f>+H95+N95+T95</f>
        <v>95.77551020408163</v>
      </c>
      <c r="V95" s="190"/>
      <c r="W95" s="413">
        <f>+U95-V95</f>
        <v>95.77551020408163</v>
      </c>
      <c r="X95" s="20"/>
      <c r="Y95" s="83">
        <f>+F95+L95+R95</f>
        <v>32.92</v>
      </c>
      <c r="Z95" s="361"/>
      <c r="AA95" s="82">
        <f>+Y95-Z95</f>
        <v>32.92</v>
      </c>
    </row>
    <row r="96" spans="1:27" ht="14.25">
      <c r="A96" s="473" t="s">
        <v>235</v>
      </c>
      <c r="B96" s="473" t="s">
        <v>38</v>
      </c>
      <c r="C96" s="481" t="s">
        <v>8</v>
      </c>
      <c r="D96" s="85">
        <v>1.44</v>
      </c>
      <c r="E96" s="85">
        <v>31.480000000000004</v>
      </c>
      <c r="F96" s="84">
        <f>+D96+E96</f>
        <v>32.92</v>
      </c>
      <c r="G96" s="42">
        <v>12</v>
      </c>
      <c r="H96" s="92">
        <v>88.77551020408163</v>
      </c>
      <c r="I96" s="101" t="s">
        <v>8</v>
      </c>
      <c r="J96" s="86">
        <v>0</v>
      </c>
      <c r="K96" s="87">
        <v>0</v>
      </c>
      <c r="L96" s="88">
        <v>0</v>
      </c>
      <c r="M96" s="46">
        <v>187</v>
      </c>
      <c r="N96" s="89">
        <v>7.000000000000001</v>
      </c>
      <c r="O96" s="76"/>
      <c r="P96" s="66"/>
      <c r="Q96" s="66"/>
      <c r="R96" s="90">
        <f>+P96+Q96</f>
        <v>0</v>
      </c>
      <c r="S96" s="68"/>
      <c r="T96" s="231"/>
      <c r="U96" s="182">
        <f>+H96+N96+T96</f>
        <v>95.77551020408163</v>
      </c>
      <c r="V96" s="190"/>
      <c r="W96" s="413">
        <f>+U96-V96</f>
        <v>95.77551020408163</v>
      </c>
      <c r="X96" s="20"/>
      <c r="Y96" s="83">
        <f>+F96+L96+R96</f>
        <v>32.92</v>
      </c>
      <c r="Z96" s="361"/>
      <c r="AA96" s="82">
        <f>+Y96-Z96</f>
        <v>32.92</v>
      </c>
    </row>
    <row r="97" spans="1:27" ht="14.25">
      <c r="A97" s="199" t="s">
        <v>689</v>
      </c>
      <c r="B97" s="198" t="s">
        <v>447</v>
      </c>
      <c r="C97" s="483"/>
      <c r="D97" s="23"/>
      <c r="E97" s="23"/>
      <c r="F97" s="84">
        <f>+D97+E97</f>
        <v>0</v>
      </c>
      <c r="G97" s="23"/>
      <c r="H97" s="414"/>
      <c r="I97" s="101" t="s">
        <v>19</v>
      </c>
      <c r="J97" s="86">
        <v>26.76</v>
      </c>
      <c r="K97" s="87">
        <v>12.12</v>
      </c>
      <c r="L97" s="88">
        <v>38.88</v>
      </c>
      <c r="M97" s="46">
        <v>11</v>
      </c>
      <c r="N97" s="89">
        <v>95</v>
      </c>
      <c r="O97" s="76"/>
      <c r="P97" s="66"/>
      <c r="Q97" s="66"/>
      <c r="R97" s="90">
        <f>+P97+Q97</f>
        <v>0</v>
      </c>
      <c r="S97" s="68"/>
      <c r="T97" s="231"/>
      <c r="U97" s="182">
        <f>+H97+N97+T97</f>
        <v>95</v>
      </c>
      <c r="V97" s="190"/>
      <c r="W97" s="413">
        <f>+U97-V97</f>
        <v>95</v>
      </c>
      <c r="X97" s="20"/>
      <c r="Y97" s="83">
        <f>+F97+L97+R97</f>
        <v>38.88</v>
      </c>
      <c r="Z97" s="361"/>
      <c r="AA97" s="82">
        <f>+Y97-Z97</f>
        <v>38.88</v>
      </c>
    </row>
    <row r="98" spans="1:27" ht="14.25">
      <c r="A98" s="198" t="s">
        <v>520</v>
      </c>
      <c r="B98" s="198" t="s">
        <v>246</v>
      </c>
      <c r="C98" s="483"/>
      <c r="D98" s="28"/>
      <c r="E98" s="28"/>
      <c r="F98" s="84">
        <f>+D98+E98</f>
        <v>0</v>
      </c>
      <c r="G98" s="29"/>
      <c r="H98" s="414"/>
      <c r="I98" s="101" t="s">
        <v>19</v>
      </c>
      <c r="J98" s="86">
        <v>26.76</v>
      </c>
      <c r="K98" s="87">
        <v>12.12</v>
      </c>
      <c r="L98" s="88">
        <f>+J98+K98</f>
        <v>38.88</v>
      </c>
      <c r="M98" s="46">
        <v>11</v>
      </c>
      <c r="N98" s="89">
        <v>95</v>
      </c>
      <c r="O98" s="76"/>
      <c r="P98" s="66"/>
      <c r="Q98" s="66"/>
      <c r="R98" s="90">
        <f>+P98+Q98</f>
        <v>0</v>
      </c>
      <c r="S98" s="68"/>
      <c r="T98" s="231"/>
      <c r="U98" s="182">
        <f>+H98+N98+T98</f>
        <v>95</v>
      </c>
      <c r="V98" s="190"/>
      <c r="W98" s="413">
        <f>+U98-V98</f>
        <v>95</v>
      </c>
      <c r="X98" s="20"/>
      <c r="Y98" s="83">
        <f>+F98+L98+R98</f>
        <v>38.88</v>
      </c>
      <c r="Z98" s="363"/>
      <c r="AA98" s="82">
        <f>+Y98-Z98</f>
        <v>38.88</v>
      </c>
    </row>
    <row r="99" spans="1:27" ht="14.25">
      <c r="A99" s="473" t="s">
        <v>70</v>
      </c>
      <c r="B99" s="473" t="s">
        <v>378</v>
      </c>
      <c r="C99" s="481" t="s">
        <v>19</v>
      </c>
      <c r="D99" s="85">
        <v>22.189999999999998</v>
      </c>
      <c r="E99" s="85">
        <v>25.799999999999997</v>
      </c>
      <c r="F99" s="84">
        <f>+D99+E99</f>
        <v>47.989999999999995</v>
      </c>
      <c r="G99" s="42">
        <v>6</v>
      </c>
      <c r="H99" s="92">
        <v>94.89795918367348</v>
      </c>
      <c r="I99" s="101"/>
      <c r="J99" s="86"/>
      <c r="K99" s="87"/>
      <c r="L99" s="88">
        <f>+J99+K99</f>
        <v>0</v>
      </c>
      <c r="M99" s="46"/>
      <c r="N99" s="89"/>
      <c r="O99" s="275"/>
      <c r="P99" s="90"/>
      <c r="Q99" s="209"/>
      <c r="R99" s="90">
        <f>+P99+Q99</f>
        <v>0</v>
      </c>
      <c r="S99" s="295"/>
      <c r="T99" s="276"/>
      <c r="U99" s="182">
        <f>+H99+N99+T99</f>
        <v>94.89795918367348</v>
      </c>
      <c r="V99" s="190"/>
      <c r="W99" s="413">
        <f>+U99-V99</f>
        <v>94.89795918367348</v>
      </c>
      <c r="X99" s="20"/>
      <c r="Y99" s="83">
        <f>+F99+L99+R99</f>
        <v>47.989999999999995</v>
      </c>
      <c r="Z99" s="361"/>
      <c r="AA99" s="82">
        <f>+Y99-Z99</f>
        <v>47.989999999999995</v>
      </c>
    </row>
    <row r="100" spans="1:27" ht="14.25">
      <c r="A100" s="198" t="s">
        <v>564</v>
      </c>
      <c r="B100" s="198" t="s">
        <v>33</v>
      </c>
      <c r="C100" s="483"/>
      <c r="D100" s="23"/>
      <c r="E100" s="23"/>
      <c r="F100" s="84">
        <f>+D100+E100</f>
        <v>0</v>
      </c>
      <c r="G100" s="23"/>
      <c r="H100" s="414"/>
      <c r="I100" s="101" t="s">
        <v>19</v>
      </c>
      <c r="J100" s="86">
        <v>15.76</v>
      </c>
      <c r="K100" s="87">
        <v>21.68</v>
      </c>
      <c r="L100" s="88">
        <f>+J100+K100</f>
        <v>37.44</v>
      </c>
      <c r="M100" s="46">
        <v>13</v>
      </c>
      <c r="N100" s="89">
        <v>94</v>
      </c>
      <c r="O100" s="142"/>
      <c r="P100" s="90"/>
      <c r="Q100" s="102"/>
      <c r="R100" s="90">
        <f>+P100+Q100</f>
        <v>0</v>
      </c>
      <c r="S100" s="104"/>
      <c r="T100" s="230"/>
      <c r="U100" s="182">
        <f>+H100+N100+T100</f>
        <v>94</v>
      </c>
      <c r="V100" s="193"/>
      <c r="W100" s="413">
        <f>+U100-V100</f>
        <v>94</v>
      </c>
      <c r="X100" s="20"/>
      <c r="Y100" s="83">
        <f>+F100+L100+R100</f>
        <v>37.44</v>
      </c>
      <c r="Z100" s="187"/>
      <c r="AA100" s="82">
        <f>+Y100-Z100</f>
        <v>37.44</v>
      </c>
    </row>
    <row r="101" spans="1:27" ht="14.25">
      <c r="A101" s="317" t="s">
        <v>747</v>
      </c>
      <c r="B101" s="199" t="s">
        <v>644</v>
      </c>
      <c r="C101" s="483"/>
      <c r="D101" s="23"/>
      <c r="E101" s="23"/>
      <c r="F101" s="84">
        <f>+D101+E101</f>
        <v>0</v>
      </c>
      <c r="G101" s="23"/>
      <c r="H101" s="414"/>
      <c r="I101" s="101" t="s">
        <v>19</v>
      </c>
      <c r="J101" s="86">
        <v>15.76</v>
      </c>
      <c r="K101" s="87">
        <v>21.68</v>
      </c>
      <c r="L101" s="88">
        <v>37.44</v>
      </c>
      <c r="M101" s="46">
        <v>13</v>
      </c>
      <c r="N101" s="89">
        <v>94</v>
      </c>
      <c r="O101" s="275"/>
      <c r="P101" s="90"/>
      <c r="Q101" s="209"/>
      <c r="R101" s="90">
        <f>+P101+Q101</f>
        <v>0</v>
      </c>
      <c r="S101" s="295"/>
      <c r="T101" s="276"/>
      <c r="U101" s="182">
        <f>+H101+N101+T101</f>
        <v>94</v>
      </c>
      <c r="V101" s="190"/>
      <c r="W101" s="413">
        <f>+U101-V101</f>
        <v>94</v>
      </c>
      <c r="X101" s="20"/>
      <c r="Y101" s="83">
        <f>+F101+L101+R101</f>
        <v>37.44</v>
      </c>
      <c r="Z101" s="361"/>
      <c r="AA101" s="82">
        <f>+Y101-Z101</f>
        <v>37.44</v>
      </c>
    </row>
    <row r="102" spans="1:27" ht="14.25">
      <c r="A102" s="199" t="s">
        <v>722</v>
      </c>
      <c r="B102" s="198" t="s">
        <v>644</v>
      </c>
      <c r="C102" s="481"/>
      <c r="D102" s="85"/>
      <c r="E102" s="85"/>
      <c r="F102" s="84">
        <f>+D102+E102</f>
        <v>0</v>
      </c>
      <c r="G102" s="42"/>
      <c r="H102" s="227"/>
      <c r="I102" s="101" t="s">
        <v>19</v>
      </c>
      <c r="J102" s="86">
        <v>19.08</v>
      </c>
      <c r="K102" s="87">
        <v>18.36</v>
      </c>
      <c r="L102" s="88">
        <v>37.44</v>
      </c>
      <c r="M102" s="46">
        <v>13</v>
      </c>
      <c r="N102" s="464">
        <v>94</v>
      </c>
      <c r="O102" s="143"/>
      <c r="P102" s="90"/>
      <c r="Q102" s="102"/>
      <c r="R102" s="90">
        <f>+P102+Q102</f>
        <v>0</v>
      </c>
      <c r="S102" s="104"/>
      <c r="T102" s="230"/>
      <c r="U102" s="182">
        <f>+H102+N102+T102</f>
        <v>94</v>
      </c>
      <c r="V102" s="189"/>
      <c r="W102" s="413">
        <f>+U102-V102</f>
        <v>94</v>
      </c>
      <c r="X102" s="20"/>
      <c r="Y102" s="83">
        <f>+F102+L102+R102</f>
        <v>37.44</v>
      </c>
      <c r="Z102" s="185"/>
      <c r="AA102" s="82">
        <f>+Y102-Z102</f>
        <v>37.44</v>
      </c>
    </row>
    <row r="103" spans="1:27" ht="14.25">
      <c r="A103" s="198" t="s">
        <v>543</v>
      </c>
      <c r="B103" s="198" t="s">
        <v>544</v>
      </c>
      <c r="C103" s="483"/>
      <c r="D103" s="40"/>
      <c r="E103" s="40"/>
      <c r="F103" s="84">
        <f>+D103+E103</f>
        <v>0</v>
      </c>
      <c r="G103" s="42"/>
      <c r="H103" s="415"/>
      <c r="I103" s="101" t="s">
        <v>19</v>
      </c>
      <c r="J103" s="86">
        <v>19.08</v>
      </c>
      <c r="K103" s="87">
        <v>18.36</v>
      </c>
      <c r="L103" s="88">
        <f>+J103+K103</f>
        <v>37.44</v>
      </c>
      <c r="M103" s="46">
        <v>13</v>
      </c>
      <c r="N103" s="89">
        <v>94</v>
      </c>
      <c r="O103" s="79"/>
      <c r="P103" s="30"/>
      <c r="Q103" s="31"/>
      <c r="R103" s="90">
        <f>+P103+Q103</f>
        <v>0</v>
      </c>
      <c r="S103" s="37"/>
      <c r="T103" s="232"/>
      <c r="U103" s="182">
        <f>+H103+N103+T103</f>
        <v>94</v>
      </c>
      <c r="V103" s="190"/>
      <c r="W103" s="413">
        <f>+U103-V103</f>
        <v>94</v>
      </c>
      <c r="X103" s="20"/>
      <c r="Y103" s="83">
        <f>+F103+L103+R103</f>
        <v>37.44</v>
      </c>
      <c r="Z103" s="361"/>
      <c r="AA103" s="82">
        <f>+Y103-Z103</f>
        <v>37.44</v>
      </c>
    </row>
    <row r="104" spans="1:27" ht="14.25">
      <c r="A104" s="473" t="s">
        <v>86</v>
      </c>
      <c r="B104" s="473" t="s">
        <v>32</v>
      </c>
      <c r="C104" s="481" t="s">
        <v>19</v>
      </c>
      <c r="D104" s="85">
        <v>1.18</v>
      </c>
      <c r="E104" s="85">
        <v>25.66</v>
      </c>
      <c r="F104" s="84">
        <f>+D104+E104</f>
        <v>26.84</v>
      </c>
      <c r="G104" s="42">
        <v>20</v>
      </c>
      <c r="H104" s="92">
        <v>80.61224489795919</v>
      </c>
      <c r="I104" s="101" t="s">
        <v>19</v>
      </c>
      <c r="J104" s="86">
        <v>2.76</v>
      </c>
      <c r="K104" s="87">
        <v>0</v>
      </c>
      <c r="L104" s="88">
        <v>2.76</v>
      </c>
      <c r="M104" s="46">
        <v>176</v>
      </c>
      <c r="N104" s="89">
        <v>12.5</v>
      </c>
      <c r="O104" s="79"/>
      <c r="P104" s="30"/>
      <c r="Q104" s="31"/>
      <c r="R104" s="90">
        <f>+P104+Q104</f>
        <v>0</v>
      </c>
      <c r="S104" s="37"/>
      <c r="T104" s="232"/>
      <c r="U104" s="182">
        <f>+H104+N104+T104</f>
        <v>93.11224489795919</v>
      </c>
      <c r="V104" s="190"/>
      <c r="W104" s="413">
        <f>+U104-V104</f>
        <v>93.11224489795919</v>
      </c>
      <c r="X104" s="20"/>
      <c r="Y104" s="83">
        <f>+F104+L104+R104</f>
        <v>29.6</v>
      </c>
      <c r="Z104" s="361"/>
      <c r="AA104" s="82">
        <f>+Y104-Z104</f>
        <v>29.6</v>
      </c>
    </row>
    <row r="105" spans="1:27" ht="14.25">
      <c r="A105" s="198" t="s">
        <v>549</v>
      </c>
      <c r="B105" s="198" t="s">
        <v>550</v>
      </c>
      <c r="C105" s="483"/>
      <c r="D105" s="23"/>
      <c r="E105" s="23"/>
      <c r="F105" s="84">
        <f>+D105+E105</f>
        <v>0</v>
      </c>
      <c r="G105" s="23"/>
      <c r="H105" s="414"/>
      <c r="I105" s="101" t="s">
        <v>19</v>
      </c>
      <c r="J105" s="86">
        <v>25.36</v>
      </c>
      <c r="K105" s="87">
        <v>10.67</v>
      </c>
      <c r="L105" s="88">
        <f>+J105+K105</f>
        <v>36.03</v>
      </c>
      <c r="M105" s="46">
        <v>16</v>
      </c>
      <c r="N105" s="89">
        <v>92.5</v>
      </c>
      <c r="O105" s="78"/>
      <c r="P105" s="34"/>
      <c r="Q105" s="34"/>
      <c r="R105" s="90">
        <f>+P105+Q105</f>
        <v>0</v>
      </c>
      <c r="S105" s="36"/>
      <c r="T105" s="234"/>
      <c r="U105" s="182">
        <f>+H105+N105+T105</f>
        <v>92.5</v>
      </c>
      <c r="V105" s="190"/>
      <c r="W105" s="413">
        <f>+U105-V105</f>
        <v>92.5</v>
      </c>
      <c r="X105" s="20"/>
      <c r="Y105" s="83">
        <f>+F105+L105+R105</f>
        <v>36.03</v>
      </c>
      <c r="Z105" s="363"/>
      <c r="AA105" s="82">
        <f>+Y105-Z105</f>
        <v>36.03</v>
      </c>
    </row>
    <row r="106" spans="1:27" ht="14.25">
      <c r="A106" s="199" t="s">
        <v>727</v>
      </c>
      <c r="B106" s="199" t="s">
        <v>728</v>
      </c>
      <c r="C106" s="481"/>
      <c r="D106" s="85"/>
      <c r="E106" s="85"/>
      <c r="F106" s="84">
        <f>+D106+E106</f>
        <v>0</v>
      </c>
      <c r="G106" s="42"/>
      <c r="H106" s="227"/>
      <c r="I106" s="101" t="s">
        <v>19</v>
      </c>
      <c r="J106" s="86">
        <v>25.36</v>
      </c>
      <c r="K106" s="87">
        <v>10.67</v>
      </c>
      <c r="L106" s="88">
        <v>36.03</v>
      </c>
      <c r="M106" s="46">
        <v>16</v>
      </c>
      <c r="N106" s="89">
        <v>92.5</v>
      </c>
      <c r="O106" s="142"/>
      <c r="P106" s="90"/>
      <c r="Q106" s="102"/>
      <c r="R106" s="90">
        <f>+P106+Q106</f>
        <v>0</v>
      </c>
      <c r="S106" s="104"/>
      <c r="T106" s="230"/>
      <c r="U106" s="182">
        <f>+H106+N106+T106</f>
        <v>92.5</v>
      </c>
      <c r="V106" s="191"/>
      <c r="W106" s="413">
        <f>+U106-V106</f>
        <v>92.5</v>
      </c>
      <c r="X106" s="20"/>
      <c r="Y106" s="83">
        <f>+F106+L106+R106</f>
        <v>36.03</v>
      </c>
      <c r="Z106" s="186"/>
      <c r="AA106" s="82">
        <f>+Y106-Z106</f>
        <v>36.03</v>
      </c>
    </row>
    <row r="107" spans="1:27" ht="14.25">
      <c r="A107" s="198" t="s">
        <v>512</v>
      </c>
      <c r="B107" s="198" t="s">
        <v>108</v>
      </c>
      <c r="C107" s="481"/>
      <c r="D107" s="85"/>
      <c r="E107" s="85"/>
      <c r="F107" s="84">
        <f>+D107+E107</f>
        <v>0</v>
      </c>
      <c r="G107" s="42"/>
      <c r="H107" s="227"/>
      <c r="I107" s="101" t="s">
        <v>19</v>
      </c>
      <c r="J107" s="86">
        <v>20.68</v>
      </c>
      <c r="K107" s="87">
        <v>15.280000000000001</v>
      </c>
      <c r="L107" s="88">
        <f>+J107+K107</f>
        <v>35.96</v>
      </c>
      <c r="M107" s="46">
        <v>17</v>
      </c>
      <c r="N107" s="89">
        <v>92</v>
      </c>
      <c r="O107" s="77"/>
      <c r="P107" s="26"/>
      <c r="Q107" s="26"/>
      <c r="R107" s="90">
        <f>+P107+Q107</f>
        <v>0</v>
      </c>
      <c r="S107" s="33"/>
      <c r="T107" s="233"/>
      <c r="U107" s="182">
        <f>+H107+N107+T107</f>
        <v>92</v>
      </c>
      <c r="V107" s="190"/>
      <c r="W107" s="413">
        <f>+U107-V107</f>
        <v>92</v>
      </c>
      <c r="X107" s="20"/>
      <c r="Y107" s="83">
        <f>+F107+L107+R107</f>
        <v>35.96</v>
      </c>
      <c r="Z107" s="361"/>
      <c r="AA107" s="82">
        <f>+Y107-Z107</f>
        <v>35.96</v>
      </c>
    </row>
    <row r="108" spans="1:27" ht="14.25">
      <c r="A108" s="199" t="s">
        <v>683</v>
      </c>
      <c r="B108" s="198" t="s">
        <v>108</v>
      </c>
      <c r="C108" s="483"/>
      <c r="D108" s="23"/>
      <c r="E108" s="23"/>
      <c r="F108" s="84">
        <f>+D108+E108</f>
        <v>0</v>
      </c>
      <c r="G108" s="23"/>
      <c r="H108" s="414"/>
      <c r="I108" s="101" t="s">
        <v>19</v>
      </c>
      <c r="J108" s="86">
        <v>20.68</v>
      </c>
      <c r="K108" s="87">
        <v>15.280000000000001</v>
      </c>
      <c r="L108" s="88">
        <v>35.96</v>
      </c>
      <c r="M108" s="46">
        <v>17</v>
      </c>
      <c r="N108" s="89">
        <v>92</v>
      </c>
      <c r="O108" s="77"/>
      <c r="P108" s="26"/>
      <c r="Q108" s="26"/>
      <c r="R108" s="90">
        <f>+P108+Q108</f>
        <v>0</v>
      </c>
      <c r="S108" s="33"/>
      <c r="T108" s="233"/>
      <c r="U108" s="182">
        <f>+H108+N108+T108</f>
        <v>92</v>
      </c>
      <c r="V108" s="190"/>
      <c r="W108" s="413">
        <f>+U108-V108</f>
        <v>92</v>
      </c>
      <c r="X108" s="20"/>
      <c r="Y108" s="83">
        <f>+F108+L108+R108</f>
        <v>35.96</v>
      </c>
      <c r="Z108" s="361"/>
      <c r="AA108" s="82">
        <f>+Y108-Z108</f>
        <v>35.96</v>
      </c>
    </row>
    <row r="109" spans="1:27" ht="14.25">
      <c r="A109" s="198" t="s">
        <v>451</v>
      </c>
      <c r="B109" s="198" t="s">
        <v>452</v>
      </c>
      <c r="C109" s="483"/>
      <c r="D109" s="23"/>
      <c r="E109" s="23"/>
      <c r="F109" s="84">
        <f>+D109+E109</f>
        <v>0</v>
      </c>
      <c r="G109" s="23"/>
      <c r="H109" s="414"/>
      <c r="I109" s="101" t="s">
        <v>19</v>
      </c>
      <c r="J109" s="86">
        <v>12.48</v>
      </c>
      <c r="K109" s="87">
        <v>23.419999999999998</v>
      </c>
      <c r="L109" s="88">
        <f>+J109+K109</f>
        <v>35.9</v>
      </c>
      <c r="M109" s="46">
        <v>18</v>
      </c>
      <c r="N109" s="89">
        <v>91.5</v>
      </c>
      <c r="O109" s="275"/>
      <c r="P109" s="90"/>
      <c r="Q109" s="209"/>
      <c r="R109" s="90">
        <f>+P109+Q109</f>
        <v>0</v>
      </c>
      <c r="S109" s="295"/>
      <c r="T109" s="276"/>
      <c r="U109" s="182">
        <f>+H109+N109+T109</f>
        <v>91.5</v>
      </c>
      <c r="V109" s="190"/>
      <c r="W109" s="413">
        <f>+U109-V109</f>
        <v>91.5</v>
      </c>
      <c r="X109" s="20"/>
      <c r="Y109" s="83">
        <f>+F109+L109+R109</f>
        <v>35.9</v>
      </c>
      <c r="Z109" s="361"/>
      <c r="AA109" s="82">
        <f>+Y109-Z109</f>
        <v>35.9</v>
      </c>
    </row>
    <row r="110" spans="1:27" ht="14.25">
      <c r="A110" s="199" t="s">
        <v>615</v>
      </c>
      <c r="B110" s="199" t="s">
        <v>588</v>
      </c>
      <c r="C110" s="483"/>
      <c r="D110" s="23"/>
      <c r="E110" s="23"/>
      <c r="F110" s="84">
        <f>+D110+E110</f>
        <v>0</v>
      </c>
      <c r="G110" s="23"/>
      <c r="H110" s="414"/>
      <c r="I110" s="417" t="s">
        <v>19</v>
      </c>
      <c r="J110" s="86">
        <v>12.48</v>
      </c>
      <c r="K110" s="87">
        <v>23.419999999999998</v>
      </c>
      <c r="L110" s="88">
        <v>35.9</v>
      </c>
      <c r="M110" s="46">
        <v>18</v>
      </c>
      <c r="N110" s="89">
        <v>91.5</v>
      </c>
      <c r="O110" s="77"/>
      <c r="P110" s="26"/>
      <c r="Q110" s="26"/>
      <c r="R110" s="90">
        <f>+P110+Q110</f>
        <v>0</v>
      </c>
      <c r="S110" s="33"/>
      <c r="T110" s="233"/>
      <c r="U110" s="182">
        <f>+H110+N110+T110</f>
        <v>91.5</v>
      </c>
      <c r="V110" s="190"/>
      <c r="W110" s="413">
        <f>+U110-V110</f>
        <v>91.5</v>
      </c>
      <c r="X110" s="20"/>
      <c r="Y110" s="83">
        <f>+F110+L110+R110</f>
        <v>35.9</v>
      </c>
      <c r="Z110" s="361"/>
      <c r="AA110" s="82">
        <f>+Y110-Z110</f>
        <v>35.9</v>
      </c>
    </row>
    <row r="111" spans="1:27" ht="14.25">
      <c r="A111" s="198" t="s">
        <v>282</v>
      </c>
      <c r="B111" s="198" t="s">
        <v>31</v>
      </c>
      <c r="C111" s="483"/>
      <c r="D111" s="40"/>
      <c r="E111" s="40"/>
      <c r="F111" s="84">
        <f>+D111+E111</f>
        <v>0</v>
      </c>
      <c r="G111" s="42"/>
      <c r="H111" s="415"/>
      <c r="I111" s="101" t="s">
        <v>19</v>
      </c>
      <c r="J111" s="86">
        <v>14.459999999999999</v>
      </c>
      <c r="K111" s="87">
        <v>20.96</v>
      </c>
      <c r="L111" s="88">
        <f>+J111+K111</f>
        <v>35.42</v>
      </c>
      <c r="M111" s="46">
        <v>19</v>
      </c>
      <c r="N111" s="89">
        <v>91</v>
      </c>
      <c r="O111" s="142"/>
      <c r="P111" s="90"/>
      <c r="Q111" s="102"/>
      <c r="R111" s="90">
        <f>+P111+Q111</f>
        <v>0</v>
      </c>
      <c r="S111" s="104"/>
      <c r="T111" s="230"/>
      <c r="U111" s="182">
        <f>+H111+N111+T111</f>
        <v>91</v>
      </c>
      <c r="V111" s="190"/>
      <c r="W111" s="413">
        <f>+U111-V111</f>
        <v>91</v>
      </c>
      <c r="X111" s="20"/>
      <c r="Y111" s="83">
        <f>+F111+L111+R111</f>
        <v>35.42</v>
      </c>
      <c r="Z111" s="361"/>
      <c r="AA111" s="82">
        <f>+Y111-Z111</f>
        <v>35.42</v>
      </c>
    </row>
    <row r="112" spans="1:27" ht="14.25">
      <c r="A112" s="473" t="s">
        <v>165</v>
      </c>
      <c r="B112" s="473" t="s">
        <v>35</v>
      </c>
      <c r="C112" s="481" t="s">
        <v>19</v>
      </c>
      <c r="D112" s="85">
        <v>1.12</v>
      </c>
      <c r="E112" s="85">
        <v>27.819999999999997</v>
      </c>
      <c r="F112" s="84">
        <f>+D112+E112</f>
        <v>28.939999999999998</v>
      </c>
      <c r="G112" s="42">
        <v>17</v>
      </c>
      <c r="H112" s="92">
        <v>83.6734693877551</v>
      </c>
      <c r="I112" s="101" t="s">
        <v>19</v>
      </c>
      <c r="J112" s="86">
        <v>0</v>
      </c>
      <c r="K112" s="87">
        <v>0</v>
      </c>
      <c r="L112" s="88">
        <v>0</v>
      </c>
      <c r="M112" s="46">
        <v>187</v>
      </c>
      <c r="N112" s="89">
        <v>7.000000000000001</v>
      </c>
      <c r="O112" s="77"/>
      <c r="P112" s="26"/>
      <c r="Q112" s="26"/>
      <c r="R112" s="90">
        <f>+P112+Q112</f>
        <v>0</v>
      </c>
      <c r="S112" s="33"/>
      <c r="T112" s="233"/>
      <c r="U112" s="182">
        <f>+H112+N112+T112</f>
        <v>90.6734693877551</v>
      </c>
      <c r="V112" s="190"/>
      <c r="W112" s="413">
        <f>+U112-V112</f>
        <v>90.6734693877551</v>
      </c>
      <c r="X112" s="20"/>
      <c r="Y112" s="83">
        <f>+F112+L112+R112</f>
        <v>28.939999999999998</v>
      </c>
      <c r="Z112" s="361"/>
      <c r="AA112" s="82">
        <f>+Y112-Z112</f>
        <v>28.939999999999998</v>
      </c>
    </row>
    <row r="113" spans="1:27" ht="14.25">
      <c r="A113" s="473" t="s">
        <v>90</v>
      </c>
      <c r="B113" s="473" t="s">
        <v>35</v>
      </c>
      <c r="C113" s="481" t="s">
        <v>19</v>
      </c>
      <c r="D113" s="85">
        <v>1.12</v>
      </c>
      <c r="E113" s="85">
        <v>27.819999999999997</v>
      </c>
      <c r="F113" s="84">
        <f>+D113+E113</f>
        <v>28.939999999999998</v>
      </c>
      <c r="G113" s="42">
        <v>17</v>
      </c>
      <c r="H113" s="92">
        <v>83.6734693877551</v>
      </c>
      <c r="I113" s="101" t="s">
        <v>19</v>
      </c>
      <c r="J113" s="86">
        <v>0</v>
      </c>
      <c r="K113" s="87">
        <v>0</v>
      </c>
      <c r="L113" s="88">
        <v>0</v>
      </c>
      <c r="M113" s="46">
        <v>187</v>
      </c>
      <c r="N113" s="89">
        <v>7.000000000000001</v>
      </c>
      <c r="O113" s="79"/>
      <c r="P113" s="30"/>
      <c r="Q113" s="31"/>
      <c r="R113" s="90">
        <f>+P113+Q113</f>
        <v>0</v>
      </c>
      <c r="S113" s="37"/>
      <c r="T113" s="232"/>
      <c r="U113" s="182">
        <f>+H113+N113+T113</f>
        <v>90.6734693877551</v>
      </c>
      <c r="V113" s="190"/>
      <c r="W113" s="413">
        <f>+U113-V113</f>
        <v>90.6734693877551</v>
      </c>
      <c r="X113" s="20"/>
      <c r="Y113" s="83">
        <f>+F113+L113+R113</f>
        <v>28.939999999999998</v>
      </c>
      <c r="Z113" s="361"/>
      <c r="AA113" s="82">
        <f>+Y113-Z113</f>
        <v>28.939999999999998</v>
      </c>
    </row>
    <row r="114" spans="1:27" ht="14.25">
      <c r="A114" s="198" t="s">
        <v>505</v>
      </c>
      <c r="B114" s="198" t="s">
        <v>42</v>
      </c>
      <c r="C114" s="481"/>
      <c r="D114" s="85"/>
      <c r="E114" s="85"/>
      <c r="F114" s="84">
        <f>+D114+E114</f>
        <v>0</v>
      </c>
      <c r="G114" s="42"/>
      <c r="H114" s="227"/>
      <c r="I114" s="101" t="s">
        <v>19</v>
      </c>
      <c r="J114" s="86">
        <v>11.7</v>
      </c>
      <c r="K114" s="87">
        <v>22.96</v>
      </c>
      <c r="L114" s="88">
        <f>+J114+K114</f>
        <v>34.66</v>
      </c>
      <c r="M114" s="46">
        <v>20</v>
      </c>
      <c r="N114" s="89">
        <v>90.5</v>
      </c>
      <c r="O114" s="77"/>
      <c r="P114" s="26"/>
      <c r="Q114" s="26"/>
      <c r="R114" s="90">
        <f>+P114+Q114</f>
        <v>0</v>
      </c>
      <c r="S114" s="33"/>
      <c r="T114" s="233"/>
      <c r="U114" s="182">
        <f>+H114+N114+T114</f>
        <v>90.5</v>
      </c>
      <c r="V114" s="190"/>
      <c r="W114" s="413">
        <f>+U114-V114</f>
        <v>90.5</v>
      </c>
      <c r="X114" s="20"/>
      <c r="Y114" s="83">
        <f>+F114+L114+R114</f>
        <v>34.66</v>
      </c>
      <c r="Z114" s="361"/>
      <c r="AA114" s="82">
        <f>+Y114-Z114</f>
        <v>34.66</v>
      </c>
    </row>
    <row r="115" spans="1:27" ht="14.25">
      <c r="A115" s="198" t="s">
        <v>521</v>
      </c>
      <c r="B115" s="198" t="s">
        <v>42</v>
      </c>
      <c r="C115" s="483"/>
      <c r="D115" s="40"/>
      <c r="E115" s="40"/>
      <c r="F115" s="84">
        <f>+D115+E115</f>
        <v>0</v>
      </c>
      <c r="G115" s="42"/>
      <c r="H115" s="415"/>
      <c r="I115" s="101" t="s">
        <v>19</v>
      </c>
      <c r="J115" s="86">
        <v>24.16</v>
      </c>
      <c r="K115" s="87">
        <v>9.97</v>
      </c>
      <c r="L115" s="88">
        <f>+J115+K115</f>
        <v>34.13</v>
      </c>
      <c r="M115" s="46">
        <v>21</v>
      </c>
      <c r="N115" s="89">
        <v>90</v>
      </c>
      <c r="O115" s="79"/>
      <c r="P115" s="30"/>
      <c r="Q115" s="31"/>
      <c r="R115" s="90">
        <f>+P115+Q115</f>
        <v>0</v>
      </c>
      <c r="S115" s="37"/>
      <c r="T115" s="232"/>
      <c r="U115" s="182">
        <f>+H115+N115+T115</f>
        <v>90</v>
      </c>
      <c r="V115" s="190"/>
      <c r="W115" s="413">
        <f>+U115-V115</f>
        <v>90</v>
      </c>
      <c r="X115" s="20"/>
      <c r="Y115" s="83">
        <f>+F115+L115+R115</f>
        <v>34.13</v>
      </c>
      <c r="Z115" s="361"/>
      <c r="AA115" s="82">
        <f>+Y115-Z115</f>
        <v>34.13</v>
      </c>
    </row>
    <row r="116" spans="1:27" ht="14.25">
      <c r="A116" s="199" t="s">
        <v>691</v>
      </c>
      <c r="B116" s="198" t="s">
        <v>588</v>
      </c>
      <c r="C116" s="481"/>
      <c r="D116" s="85"/>
      <c r="E116" s="85"/>
      <c r="F116" s="84">
        <f>+D116+E116</f>
        <v>0</v>
      </c>
      <c r="G116" s="42"/>
      <c r="H116" s="227"/>
      <c r="I116" s="101" t="s">
        <v>19</v>
      </c>
      <c r="J116" s="86">
        <v>24.16</v>
      </c>
      <c r="K116" s="87">
        <v>9.97</v>
      </c>
      <c r="L116" s="88">
        <v>34.13</v>
      </c>
      <c r="M116" s="46">
        <v>21</v>
      </c>
      <c r="N116" s="89">
        <v>90</v>
      </c>
      <c r="O116" s="545"/>
      <c r="P116" s="546"/>
      <c r="Q116" s="546"/>
      <c r="R116" s="90">
        <f>+P116+Q116</f>
        <v>0</v>
      </c>
      <c r="S116" s="547"/>
      <c r="T116" s="548"/>
      <c r="U116" s="182">
        <f>+H116+N116+T116</f>
        <v>90</v>
      </c>
      <c r="V116" s="190"/>
      <c r="W116" s="413">
        <f>+U116-V116</f>
        <v>90</v>
      </c>
      <c r="X116" s="20"/>
      <c r="Y116" s="83">
        <f>+F116+L116+R116</f>
        <v>34.13</v>
      </c>
      <c r="Z116" s="361"/>
      <c r="AA116" s="82">
        <f>+Y116-Z116</f>
        <v>34.13</v>
      </c>
    </row>
    <row r="117" spans="1:27" ht="14.25">
      <c r="A117" s="469" t="s">
        <v>616</v>
      </c>
      <c r="B117" s="197" t="s">
        <v>46</v>
      </c>
      <c r="C117" s="481"/>
      <c r="D117" s="85"/>
      <c r="E117" s="85"/>
      <c r="F117" s="84">
        <f>+D117+E117</f>
        <v>0</v>
      </c>
      <c r="G117" s="42"/>
      <c r="H117" s="227"/>
      <c r="I117" s="417" t="s">
        <v>8</v>
      </c>
      <c r="J117" s="86">
        <v>21.339999999999996</v>
      </c>
      <c r="K117" s="87">
        <v>12.34</v>
      </c>
      <c r="L117" s="88">
        <v>33.67999999999999</v>
      </c>
      <c r="M117" s="46">
        <v>22</v>
      </c>
      <c r="N117" s="89">
        <v>89.5</v>
      </c>
      <c r="O117" s="76"/>
      <c r="P117" s="66"/>
      <c r="Q117" s="66"/>
      <c r="R117" s="90">
        <f>+P117+Q117</f>
        <v>0</v>
      </c>
      <c r="S117" s="67"/>
      <c r="T117" s="231"/>
      <c r="U117" s="182">
        <f>+H117+N117+T117</f>
        <v>89.5</v>
      </c>
      <c r="V117" s="190"/>
      <c r="W117" s="413">
        <f>+U117-V117</f>
        <v>89.5</v>
      </c>
      <c r="X117" s="20"/>
      <c r="Y117" s="83">
        <f>+F117+L117+R117</f>
        <v>33.67999999999999</v>
      </c>
      <c r="Z117" s="361"/>
      <c r="AA117" s="82">
        <f>+Y117-Z117</f>
        <v>33.67999999999999</v>
      </c>
    </row>
    <row r="118" spans="1:27" ht="14.25">
      <c r="A118" s="198" t="s">
        <v>453</v>
      </c>
      <c r="B118" s="198" t="s">
        <v>46</v>
      </c>
      <c r="C118" s="483"/>
      <c r="D118" s="23"/>
      <c r="E118" s="23"/>
      <c r="F118" s="84">
        <f>+D118+E118</f>
        <v>0</v>
      </c>
      <c r="G118" s="23"/>
      <c r="H118" s="414"/>
      <c r="I118" s="101" t="s">
        <v>8</v>
      </c>
      <c r="J118" s="86">
        <v>21.339999999999996</v>
      </c>
      <c r="K118" s="87">
        <v>12.34</v>
      </c>
      <c r="L118" s="88">
        <f>+J118+K118</f>
        <v>33.67999999999999</v>
      </c>
      <c r="M118" s="46">
        <v>22</v>
      </c>
      <c r="N118" s="89">
        <v>89.5</v>
      </c>
      <c r="O118" s="77"/>
      <c r="P118" s="26"/>
      <c r="Q118" s="26"/>
      <c r="R118" s="90">
        <f>+P118+Q118</f>
        <v>0</v>
      </c>
      <c r="S118" s="27"/>
      <c r="T118" s="233"/>
      <c r="U118" s="182">
        <f>+H118+N118+T118</f>
        <v>89.5</v>
      </c>
      <c r="V118" s="190"/>
      <c r="W118" s="413">
        <f>+U118-V118</f>
        <v>89.5</v>
      </c>
      <c r="X118" s="20"/>
      <c r="Y118" s="83">
        <f>+F118+L118+R118</f>
        <v>33.67999999999999</v>
      </c>
      <c r="Z118" s="361"/>
      <c r="AA118" s="82">
        <f>+Y118-Z118</f>
        <v>33.67999999999999</v>
      </c>
    </row>
    <row r="119" spans="1:27" ht="14.25">
      <c r="A119" s="198" t="s">
        <v>496</v>
      </c>
      <c r="B119" s="198" t="s">
        <v>228</v>
      </c>
      <c r="C119" s="483"/>
      <c r="D119" s="23"/>
      <c r="E119" s="23"/>
      <c r="F119" s="84">
        <f>+D119+E119</f>
        <v>0</v>
      </c>
      <c r="G119" s="23"/>
      <c r="H119" s="414"/>
      <c r="I119" s="101" t="s">
        <v>19</v>
      </c>
      <c r="J119" s="86">
        <v>9</v>
      </c>
      <c r="K119" s="87">
        <v>24.299999999999997</v>
      </c>
      <c r="L119" s="88">
        <f>+J119+K119</f>
        <v>33.3</v>
      </c>
      <c r="M119" s="46">
        <v>23</v>
      </c>
      <c r="N119" s="89">
        <v>89</v>
      </c>
      <c r="O119" s="275"/>
      <c r="P119" s="90"/>
      <c r="Q119" s="209"/>
      <c r="R119" s="90">
        <f>+P119+Q119</f>
        <v>0</v>
      </c>
      <c r="S119" s="210"/>
      <c r="T119" s="276"/>
      <c r="U119" s="182">
        <f>+H119+N119+T119</f>
        <v>89</v>
      </c>
      <c r="V119" s="190"/>
      <c r="W119" s="413">
        <f>+U119-V119</f>
        <v>89</v>
      </c>
      <c r="X119" s="20"/>
      <c r="Y119" s="83">
        <f>+F119+L119+R119</f>
        <v>33.3</v>
      </c>
      <c r="Z119" s="361"/>
      <c r="AA119" s="82">
        <f>+Y119-Z119</f>
        <v>33.3</v>
      </c>
    </row>
    <row r="120" spans="1:27" ht="14.25">
      <c r="A120" s="216" t="s">
        <v>178</v>
      </c>
      <c r="B120" s="216" t="s">
        <v>349</v>
      </c>
      <c r="C120" s="481" t="s">
        <v>19</v>
      </c>
      <c r="D120" s="85">
        <v>5.8</v>
      </c>
      <c r="E120" s="85">
        <v>2.7800000000000002</v>
      </c>
      <c r="F120" s="84">
        <f>+D120+E120</f>
        <v>8.58</v>
      </c>
      <c r="G120" s="42">
        <v>78</v>
      </c>
      <c r="H120" s="92">
        <v>21.428571428571427</v>
      </c>
      <c r="I120" s="101" t="s">
        <v>19</v>
      </c>
      <c r="J120" s="86">
        <v>21.06</v>
      </c>
      <c r="K120" s="87">
        <v>0</v>
      </c>
      <c r="L120" s="88">
        <v>21.06</v>
      </c>
      <c r="M120" s="46">
        <v>66</v>
      </c>
      <c r="N120" s="89">
        <v>67.5</v>
      </c>
      <c r="O120" s="76"/>
      <c r="P120" s="66"/>
      <c r="Q120" s="66"/>
      <c r="R120" s="90">
        <f>+P120+Q120</f>
        <v>0</v>
      </c>
      <c r="S120" s="67"/>
      <c r="T120" s="231"/>
      <c r="U120" s="182">
        <f>+H120+N120+T120</f>
        <v>88.92857142857143</v>
      </c>
      <c r="V120" s="190"/>
      <c r="W120" s="413">
        <f>+U120-V120</f>
        <v>88.92857142857143</v>
      </c>
      <c r="X120" s="20"/>
      <c r="Y120" s="83">
        <f>+F120+L120+R120</f>
        <v>29.64</v>
      </c>
      <c r="Z120" s="361"/>
      <c r="AA120" s="82">
        <f>+Y120-Z120</f>
        <v>29.64</v>
      </c>
    </row>
    <row r="121" spans="1:27" ht="14.25">
      <c r="A121" s="216" t="s">
        <v>132</v>
      </c>
      <c r="B121" s="216" t="s">
        <v>36</v>
      </c>
      <c r="C121" s="481" t="s">
        <v>19</v>
      </c>
      <c r="D121" s="85">
        <v>5.8</v>
      </c>
      <c r="E121" s="85">
        <v>2.7800000000000002</v>
      </c>
      <c r="F121" s="84">
        <f>+D121+E121</f>
        <v>8.58</v>
      </c>
      <c r="G121" s="42">
        <v>78</v>
      </c>
      <c r="H121" s="92">
        <v>21.428571428571427</v>
      </c>
      <c r="I121" s="101" t="s">
        <v>19</v>
      </c>
      <c r="J121" s="86">
        <v>21.06</v>
      </c>
      <c r="K121" s="87">
        <v>0</v>
      </c>
      <c r="L121" s="88">
        <v>21.06</v>
      </c>
      <c r="M121" s="46">
        <v>66</v>
      </c>
      <c r="N121" s="89">
        <v>67.5</v>
      </c>
      <c r="O121" s="275"/>
      <c r="P121" s="90"/>
      <c r="Q121" s="209"/>
      <c r="R121" s="90">
        <f>+P121+Q121</f>
        <v>0</v>
      </c>
      <c r="S121" s="210"/>
      <c r="T121" s="276"/>
      <c r="U121" s="182">
        <f>+H121+N121+T121</f>
        <v>88.92857142857143</v>
      </c>
      <c r="V121" s="190"/>
      <c r="W121" s="413">
        <f>+U121-V121</f>
        <v>88.92857142857143</v>
      </c>
      <c r="X121" s="20"/>
      <c r="Y121" s="83">
        <f>+F121+L121+R121</f>
        <v>29.64</v>
      </c>
      <c r="Z121" s="361"/>
      <c r="AA121" s="82">
        <f>+Y121-Z121</f>
        <v>29.64</v>
      </c>
    </row>
    <row r="122" spans="1:27" ht="14.25">
      <c r="A122" s="473" t="s">
        <v>201</v>
      </c>
      <c r="B122" s="473" t="s">
        <v>36</v>
      </c>
      <c r="C122" s="481" t="s">
        <v>19</v>
      </c>
      <c r="D122" s="85">
        <v>6.87</v>
      </c>
      <c r="E122" s="85">
        <v>3.66</v>
      </c>
      <c r="F122" s="84">
        <f>+D122+E122</f>
        <v>10.530000000000001</v>
      </c>
      <c r="G122" s="42">
        <v>71</v>
      </c>
      <c r="H122" s="92">
        <v>28.57142857142857</v>
      </c>
      <c r="I122" s="101" t="s">
        <v>19</v>
      </c>
      <c r="J122" s="86">
        <v>17.099999999999998</v>
      </c>
      <c r="K122" s="87">
        <v>0</v>
      </c>
      <c r="L122" s="88">
        <v>17.099999999999998</v>
      </c>
      <c r="M122" s="46">
        <v>81</v>
      </c>
      <c r="N122" s="89">
        <v>60</v>
      </c>
      <c r="O122" s="275"/>
      <c r="P122" s="90"/>
      <c r="Q122" s="209"/>
      <c r="R122" s="90">
        <f>+P122+Q122</f>
        <v>0</v>
      </c>
      <c r="S122" s="210"/>
      <c r="T122" s="276"/>
      <c r="U122" s="182">
        <f>+H122+N122+T122</f>
        <v>88.57142857142857</v>
      </c>
      <c r="V122" s="190"/>
      <c r="W122" s="413">
        <f>+U122-V122</f>
        <v>88.57142857142857</v>
      </c>
      <c r="X122" s="20"/>
      <c r="Y122" s="83">
        <f>+F122+L122+R122</f>
        <v>27.63</v>
      </c>
      <c r="Z122" s="361"/>
      <c r="AA122" s="82">
        <f>+Y122-Z122</f>
        <v>27.63</v>
      </c>
    </row>
    <row r="123" spans="1:27" ht="14.25">
      <c r="A123" s="473" t="s">
        <v>133</v>
      </c>
      <c r="B123" s="473" t="s">
        <v>45</v>
      </c>
      <c r="C123" s="481" t="s">
        <v>19</v>
      </c>
      <c r="D123" s="85">
        <v>6.87</v>
      </c>
      <c r="E123" s="85">
        <v>3.66</v>
      </c>
      <c r="F123" s="84">
        <f>+D123+E123</f>
        <v>10.530000000000001</v>
      </c>
      <c r="G123" s="42">
        <v>71</v>
      </c>
      <c r="H123" s="92">
        <v>28.57142857142857</v>
      </c>
      <c r="I123" s="101" t="s">
        <v>19</v>
      </c>
      <c r="J123" s="86">
        <v>17.099999999999998</v>
      </c>
      <c r="K123" s="87">
        <v>0</v>
      </c>
      <c r="L123" s="88">
        <f>+J123+K123</f>
        <v>17.099999999999998</v>
      </c>
      <c r="M123" s="46">
        <v>81</v>
      </c>
      <c r="N123" s="89">
        <v>60</v>
      </c>
      <c r="O123" s="275"/>
      <c r="P123" s="90"/>
      <c r="Q123" s="209"/>
      <c r="R123" s="90">
        <f>+P123+Q123</f>
        <v>0</v>
      </c>
      <c r="S123" s="210"/>
      <c r="T123" s="276"/>
      <c r="U123" s="182">
        <f>+H123+N123+T123</f>
        <v>88.57142857142857</v>
      </c>
      <c r="V123" s="190"/>
      <c r="W123" s="413">
        <f>+U123-V123</f>
        <v>88.57142857142857</v>
      </c>
      <c r="X123" s="20"/>
      <c r="Y123" s="83">
        <f>+F123+L123+R123</f>
        <v>27.63</v>
      </c>
      <c r="Z123" s="361"/>
      <c r="AA123" s="82">
        <f>+Y123-Z123</f>
        <v>27.63</v>
      </c>
    </row>
    <row r="124" spans="1:27" ht="14.25">
      <c r="A124" s="199" t="s">
        <v>278</v>
      </c>
      <c r="B124" s="200" t="s">
        <v>32</v>
      </c>
      <c r="C124" s="483"/>
      <c r="D124" s="40"/>
      <c r="E124" s="40"/>
      <c r="F124" s="84">
        <f>+D124+E124</f>
        <v>0</v>
      </c>
      <c r="G124" s="42"/>
      <c r="H124" s="415"/>
      <c r="I124" s="101" t="s">
        <v>8</v>
      </c>
      <c r="J124" s="86">
        <v>8.77</v>
      </c>
      <c r="K124" s="87">
        <v>24.479999999999997</v>
      </c>
      <c r="L124" s="88">
        <v>33.25</v>
      </c>
      <c r="M124" s="46">
        <v>24</v>
      </c>
      <c r="N124" s="89">
        <v>88.5</v>
      </c>
      <c r="O124" s="142"/>
      <c r="P124" s="90"/>
      <c r="Q124" s="102"/>
      <c r="R124" s="90">
        <f>+P124+Q124</f>
        <v>0</v>
      </c>
      <c r="S124" s="103"/>
      <c r="T124" s="230"/>
      <c r="U124" s="182">
        <f>+H124+N124+T124</f>
        <v>88.5</v>
      </c>
      <c r="V124" s="190"/>
      <c r="W124" s="413">
        <f>+U124-V124</f>
        <v>88.5</v>
      </c>
      <c r="X124" s="20"/>
      <c r="Y124" s="83">
        <f>+F124+L124+R124</f>
        <v>33.25</v>
      </c>
      <c r="Z124" s="361"/>
      <c r="AA124" s="82">
        <f>+Y124-Z124</f>
        <v>33.25</v>
      </c>
    </row>
    <row r="125" spans="1:27" ht="14.25">
      <c r="A125" s="473" t="s">
        <v>76</v>
      </c>
      <c r="B125" s="473" t="s">
        <v>39</v>
      </c>
      <c r="C125" s="481" t="s">
        <v>8</v>
      </c>
      <c r="D125" s="85">
        <v>26.64</v>
      </c>
      <c r="E125" s="85">
        <v>4.619999999999999</v>
      </c>
      <c r="F125" s="84">
        <f>+D125+E125</f>
        <v>31.259999999999998</v>
      </c>
      <c r="G125" s="42">
        <v>13</v>
      </c>
      <c r="H125" s="92">
        <v>87.75510204081633</v>
      </c>
      <c r="I125" s="101"/>
      <c r="J125" s="86"/>
      <c r="K125" s="87"/>
      <c r="L125" s="88">
        <f>+J125+K125</f>
        <v>0</v>
      </c>
      <c r="M125" s="46"/>
      <c r="N125" s="89"/>
      <c r="O125" s="77"/>
      <c r="P125" s="26"/>
      <c r="Q125" s="26"/>
      <c r="R125" s="90">
        <f>+P125+Q125</f>
        <v>0</v>
      </c>
      <c r="S125" s="27"/>
      <c r="T125" s="233"/>
      <c r="U125" s="182">
        <f>+H125+N125+T125</f>
        <v>87.75510204081633</v>
      </c>
      <c r="V125" s="190"/>
      <c r="W125" s="413">
        <f>+U125-V125</f>
        <v>87.75510204081633</v>
      </c>
      <c r="X125" s="20"/>
      <c r="Y125" s="83">
        <f>+F125+L125+R125</f>
        <v>31.259999999999998</v>
      </c>
      <c r="Z125" s="361"/>
      <c r="AA125" s="82">
        <f>+Y125-Z125</f>
        <v>31.259999999999998</v>
      </c>
    </row>
    <row r="126" spans="1:27" ht="14.25">
      <c r="A126" s="473" t="s">
        <v>382</v>
      </c>
      <c r="B126" s="473" t="s">
        <v>39</v>
      </c>
      <c r="C126" s="481" t="s">
        <v>8</v>
      </c>
      <c r="D126" s="85">
        <v>26.64</v>
      </c>
      <c r="E126" s="85">
        <v>4.619999999999999</v>
      </c>
      <c r="F126" s="84">
        <f>+D126+E126</f>
        <v>31.259999999999998</v>
      </c>
      <c r="G126" s="42">
        <v>13</v>
      </c>
      <c r="H126" s="92">
        <v>87.75510204081633</v>
      </c>
      <c r="I126" s="101"/>
      <c r="J126" s="86"/>
      <c r="K126" s="87"/>
      <c r="L126" s="88">
        <f>+J126+K126</f>
        <v>0</v>
      </c>
      <c r="M126" s="46"/>
      <c r="N126" s="89"/>
      <c r="O126" s="77"/>
      <c r="P126" s="26"/>
      <c r="Q126" s="26"/>
      <c r="R126" s="90">
        <f>+P126+Q126</f>
        <v>0</v>
      </c>
      <c r="S126" s="27"/>
      <c r="T126" s="233"/>
      <c r="U126" s="182">
        <f>+H126+N126+T126</f>
        <v>87.75510204081633</v>
      </c>
      <c r="V126" s="190"/>
      <c r="W126" s="413">
        <f>+U126-V126</f>
        <v>87.75510204081633</v>
      </c>
      <c r="X126" s="20"/>
      <c r="Y126" s="83">
        <f>+F126+L126+R126</f>
        <v>31.259999999999998</v>
      </c>
      <c r="Z126" s="361"/>
      <c r="AA126" s="82">
        <f>+Y126-Z126</f>
        <v>31.259999999999998</v>
      </c>
    </row>
    <row r="127" spans="1:27" ht="14.25">
      <c r="A127" s="198" t="s">
        <v>527</v>
      </c>
      <c r="B127" s="198" t="s">
        <v>31</v>
      </c>
      <c r="C127" s="485"/>
      <c r="D127" s="40"/>
      <c r="E127" s="40"/>
      <c r="F127" s="84">
        <f>+D127+E127</f>
        <v>0</v>
      </c>
      <c r="G127" s="42"/>
      <c r="H127" s="415"/>
      <c r="I127" s="101" t="s">
        <v>19</v>
      </c>
      <c r="J127" s="86">
        <v>23.519999999999996</v>
      </c>
      <c r="K127" s="87">
        <v>8.84</v>
      </c>
      <c r="L127" s="88">
        <f>+J127+K127</f>
        <v>32.36</v>
      </c>
      <c r="M127" s="46">
        <v>26</v>
      </c>
      <c r="N127" s="89">
        <v>87.5</v>
      </c>
      <c r="O127" s="76"/>
      <c r="P127" s="66"/>
      <c r="Q127" s="66"/>
      <c r="R127" s="90">
        <f>+P127+Q127</f>
        <v>0</v>
      </c>
      <c r="S127" s="67"/>
      <c r="T127" s="231"/>
      <c r="U127" s="182">
        <f>+H127+N127+T127</f>
        <v>87.5</v>
      </c>
      <c r="V127" s="190"/>
      <c r="W127" s="413">
        <f>+U127-V127</f>
        <v>87.5</v>
      </c>
      <c r="X127" s="20"/>
      <c r="Y127" s="83">
        <f>+F127+L127+R127</f>
        <v>32.36</v>
      </c>
      <c r="Z127" s="361"/>
      <c r="AA127" s="82">
        <f>+Y127-Z127</f>
        <v>32.36</v>
      </c>
    </row>
    <row r="128" spans="1:27" ht="14.25">
      <c r="A128" s="199" t="s">
        <v>701</v>
      </c>
      <c r="B128" s="198" t="s">
        <v>42</v>
      </c>
      <c r="C128" s="483"/>
      <c r="D128" s="40"/>
      <c r="E128" s="40"/>
      <c r="F128" s="84">
        <f>+D128+E128</f>
        <v>0</v>
      </c>
      <c r="G128" s="42"/>
      <c r="H128" s="415"/>
      <c r="I128" s="101" t="s">
        <v>19</v>
      </c>
      <c r="J128" s="86">
        <v>23.519999999999996</v>
      </c>
      <c r="K128" s="87">
        <v>8.84</v>
      </c>
      <c r="L128" s="88">
        <v>32.36</v>
      </c>
      <c r="M128" s="46">
        <v>26</v>
      </c>
      <c r="N128" s="89">
        <v>87.5</v>
      </c>
      <c r="O128" s="79"/>
      <c r="P128" s="30"/>
      <c r="Q128" s="31"/>
      <c r="R128" s="90">
        <f>+P128+Q128</f>
        <v>0</v>
      </c>
      <c r="S128" s="32"/>
      <c r="T128" s="232"/>
      <c r="U128" s="182">
        <f>+H128+N128+T128</f>
        <v>87.5</v>
      </c>
      <c r="V128" s="190"/>
      <c r="W128" s="413">
        <f>+U128-V128</f>
        <v>87.5</v>
      </c>
      <c r="X128" s="20"/>
      <c r="Y128" s="83">
        <f>+F128+L128+R128</f>
        <v>32.36</v>
      </c>
      <c r="Z128" s="361"/>
      <c r="AA128" s="82">
        <f>+Y128-Z128</f>
        <v>32.36</v>
      </c>
    </row>
    <row r="129" spans="1:27" ht="14.25">
      <c r="A129" s="198" t="s">
        <v>503</v>
      </c>
      <c r="B129" s="198" t="s">
        <v>35</v>
      </c>
      <c r="C129" s="483"/>
      <c r="D129" s="23"/>
      <c r="E129" s="23"/>
      <c r="F129" s="84">
        <f>+D129+E129</f>
        <v>0</v>
      </c>
      <c r="G129" s="23"/>
      <c r="H129" s="414"/>
      <c r="I129" s="101" t="s">
        <v>19</v>
      </c>
      <c r="J129" s="86">
        <v>14.900000000000002</v>
      </c>
      <c r="K129" s="87">
        <v>15.66</v>
      </c>
      <c r="L129" s="88">
        <f>+J129+K129</f>
        <v>30.560000000000002</v>
      </c>
      <c r="M129" s="46">
        <v>28</v>
      </c>
      <c r="N129" s="89">
        <v>86.5</v>
      </c>
      <c r="O129" s="79"/>
      <c r="P129" s="30"/>
      <c r="Q129" s="31"/>
      <c r="R129" s="90">
        <f>+P129+Q129</f>
        <v>0</v>
      </c>
      <c r="S129" s="32"/>
      <c r="T129" s="232"/>
      <c r="U129" s="182">
        <f>+H129+N129+T129</f>
        <v>86.5</v>
      </c>
      <c r="V129" s="190"/>
      <c r="W129" s="413">
        <f>+U129-V129</f>
        <v>86.5</v>
      </c>
      <c r="X129" s="20"/>
      <c r="Y129" s="83">
        <f>+F129+L129+R129</f>
        <v>30.560000000000002</v>
      </c>
      <c r="Z129" s="361"/>
      <c r="AA129" s="82">
        <f>+Y129-Z129</f>
        <v>30.560000000000002</v>
      </c>
    </row>
    <row r="130" spans="1:27" ht="14.25">
      <c r="A130" s="199" t="s">
        <v>673</v>
      </c>
      <c r="B130" s="199" t="s">
        <v>35</v>
      </c>
      <c r="C130" s="483"/>
      <c r="D130" s="23"/>
      <c r="E130" s="23"/>
      <c r="F130" s="84">
        <f>+D130+E130</f>
        <v>0</v>
      </c>
      <c r="G130" s="23"/>
      <c r="H130" s="414"/>
      <c r="I130" s="101" t="s">
        <v>19</v>
      </c>
      <c r="J130" s="86">
        <v>14.900000000000002</v>
      </c>
      <c r="K130" s="87">
        <v>15.66</v>
      </c>
      <c r="L130" s="88">
        <v>30.560000000000002</v>
      </c>
      <c r="M130" s="46">
        <v>28</v>
      </c>
      <c r="N130" s="89">
        <v>86.5</v>
      </c>
      <c r="O130" s="77"/>
      <c r="P130" s="26"/>
      <c r="Q130" s="26"/>
      <c r="R130" s="90">
        <f>+P130+Q130</f>
        <v>0</v>
      </c>
      <c r="S130" s="27"/>
      <c r="T130" s="233"/>
      <c r="U130" s="182">
        <f>+H130+N130+T130</f>
        <v>86.5</v>
      </c>
      <c r="V130" s="190"/>
      <c r="W130" s="413">
        <f>+U130-V130</f>
        <v>86.5</v>
      </c>
      <c r="X130" s="20"/>
      <c r="Y130" s="83">
        <f>+F130+L130+R130</f>
        <v>30.560000000000002</v>
      </c>
      <c r="Z130" s="361"/>
      <c r="AA130" s="82">
        <f>+Y130-Z130</f>
        <v>30.560000000000002</v>
      </c>
    </row>
    <row r="131" spans="1:27" ht="14.25">
      <c r="A131" s="473" t="s">
        <v>409</v>
      </c>
      <c r="B131" s="473"/>
      <c r="C131" s="481" t="s">
        <v>19</v>
      </c>
      <c r="D131" s="85">
        <v>3.8</v>
      </c>
      <c r="E131" s="85">
        <v>26.18</v>
      </c>
      <c r="F131" s="84">
        <f>+D131+E131</f>
        <v>29.98</v>
      </c>
      <c r="G131" s="42">
        <v>15</v>
      </c>
      <c r="H131" s="261">
        <v>85.71428571428571</v>
      </c>
      <c r="I131" s="101"/>
      <c r="J131" s="86"/>
      <c r="K131" s="87"/>
      <c r="L131" s="88">
        <f>+J131+K131</f>
        <v>0</v>
      </c>
      <c r="M131" s="46"/>
      <c r="N131" s="89"/>
      <c r="O131" s="275"/>
      <c r="P131" s="90"/>
      <c r="Q131" s="209"/>
      <c r="R131" s="90">
        <f>+P131+Q131</f>
        <v>0</v>
      </c>
      <c r="S131" s="210"/>
      <c r="T131" s="276"/>
      <c r="U131" s="182">
        <f>+H131+N131+T131</f>
        <v>85.71428571428571</v>
      </c>
      <c r="V131" s="190"/>
      <c r="W131" s="413">
        <f>+U131-V131</f>
        <v>85.71428571428571</v>
      </c>
      <c r="X131" s="20"/>
      <c r="Y131" s="83">
        <f>+F131+L131+R131</f>
        <v>29.98</v>
      </c>
      <c r="Z131" s="361"/>
      <c r="AA131" s="82">
        <f>+Y131-Z131</f>
        <v>29.98</v>
      </c>
    </row>
    <row r="132" spans="1:27" ht="14.25">
      <c r="A132" s="473" t="s">
        <v>152</v>
      </c>
      <c r="B132" s="473" t="s">
        <v>85</v>
      </c>
      <c r="C132" s="481" t="s">
        <v>19</v>
      </c>
      <c r="D132" s="85">
        <v>3.8</v>
      </c>
      <c r="E132" s="85">
        <v>26.18</v>
      </c>
      <c r="F132" s="84">
        <f>+D132+E132</f>
        <v>29.98</v>
      </c>
      <c r="G132" s="42">
        <v>15</v>
      </c>
      <c r="H132" s="261">
        <v>85.71428571428571</v>
      </c>
      <c r="I132" s="101"/>
      <c r="J132" s="86"/>
      <c r="K132" s="87"/>
      <c r="L132" s="88">
        <f>+J132+K132</f>
        <v>0</v>
      </c>
      <c r="M132" s="46"/>
      <c r="N132" s="89"/>
      <c r="O132" s="79"/>
      <c r="P132" s="30"/>
      <c r="Q132" s="31"/>
      <c r="R132" s="90">
        <f>+P132+Q132</f>
        <v>0</v>
      </c>
      <c r="S132" s="32"/>
      <c r="T132" s="232"/>
      <c r="U132" s="182">
        <f>+H132+N132+T132</f>
        <v>85.71428571428571</v>
      </c>
      <c r="V132" s="190"/>
      <c r="W132" s="413">
        <f>+U132-V132</f>
        <v>85.71428571428571</v>
      </c>
      <c r="X132" s="20"/>
      <c r="Y132" s="83">
        <f>+F132+L132+R132</f>
        <v>29.98</v>
      </c>
      <c r="Z132" s="363"/>
      <c r="AA132" s="82">
        <f>+Y132-Z132</f>
        <v>29.98</v>
      </c>
    </row>
    <row r="133" spans="1:27" ht="14.25">
      <c r="A133" s="199" t="s">
        <v>268</v>
      </c>
      <c r="B133" s="198" t="s">
        <v>43</v>
      </c>
      <c r="C133" s="481"/>
      <c r="D133" s="85"/>
      <c r="E133" s="85"/>
      <c r="F133" s="84">
        <f>+D133+E133</f>
        <v>0</v>
      </c>
      <c r="G133" s="42"/>
      <c r="H133" s="227"/>
      <c r="I133" s="101" t="s">
        <v>8</v>
      </c>
      <c r="J133" s="86">
        <v>24.240000000000002</v>
      </c>
      <c r="K133" s="87">
        <v>5.8500000000000005</v>
      </c>
      <c r="L133" s="88">
        <v>30.090000000000003</v>
      </c>
      <c r="M133" s="46">
        <v>30</v>
      </c>
      <c r="N133" s="89">
        <v>85.5</v>
      </c>
      <c r="O133" s="142"/>
      <c r="P133" s="90"/>
      <c r="Q133" s="102"/>
      <c r="R133" s="90">
        <f>+P133+Q133</f>
        <v>0</v>
      </c>
      <c r="S133" s="103"/>
      <c r="T133" s="230"/>
      <c r="U133" s="182">
        <f>+H133+N133+T133</f>
        <v>85.5</v>
      </c>
      <c r="V133" s="191"/>
      <c r="W133" s="413">
        <f>+U133-V133</f>
        <v>85.5</v>
      </c>
      <c r="X133" s="20"/>
      <c r="Y133" s="83">
        <f>+F133+L133+R133</f>
        <v>30.090000000000003</v>
      </c>
      <c r="Z133" s="186"/>
      <c r="AA133" s="82">
        <f>+Y133-Z133</f>
        <v>30.090000000000003</v>
      </c>
    </row>
    <row r="134" spans="1:27" ht="14.25">
      <c r="A134" s="198" t="s">
        <v>239</v>
      </c>
      <c r="B134" s="198" t="s">
        <v>43</v>
      </c>
      <c r="C134" s="483"/>
      <c r="D134" s="40"/>
      <c r="E134" s="40"/>
      <c r="F134" s="84">
        <f>+D134+E134</f>
        <v>0</v>
      </c>
      <c r="G134" s="42"/>
      <c r="H134" s="415"/>
      <c r="I134" s="417" t="s">
        <v>8</v>
      </c>
      <c r="J134" s="86">
        <v>24.240000000000002</v>
      </c>
      <c r="K134" s="87">
        <v>5.8500000000000005</v>
      </c>
      <c r="L134" s="88">
        <f>+J134+K134</f>
        <v>30.090000000000003</v>
      </c>
      <c r="M134" s="46">
        <v>30</v>
      </c>
      <c r="N134" s="89">
        <v>85.5</v>
      </c>
      <c r="O134" s="79"/>
      <c r="P134" s="30"/>
      <c r="Q134" s="31"/>
      <c r="R134" s="90">
        <f>+P134+Q134</f>
        <v>0</v>
      </c>
      <c r="S134" s="32"/>
      <c r="T134" s="232"/>
      <c r="U134" s="182">
        <f>+H134+N134+T134</f>
        <v>85.5</v>
      </c>
      <c r="V134" s="190"/>
      <c r="W134" s="413">
        <f>+U134-V134</f>
        <v>85.5</v>
      </c>
      <c r="X134" s="20"/>
      <c r="Y134" s="83">
        <f>+F134+L134+R134</f>
        <v>30.090000000000003</v>
      </c>
      <c r="Z134" s="361"/>
      <c r="AA134" s="82">
        <f>+Y134-Z134</f>
        <v>30.090000000000003</v>
      </c>
    </row>
    <row r="135" spans="1:27" ht="14.25">
      <c r="A135" s="198" t="s">
        <v>467</v>
      </c>
      <c r="B135" s="198" t="s">
        <v>31</v>
      </c>
      <c r="C135" s="483"/>
      <c r="D135" s="40"/>
      <c r="E135" s="40"/>
      <c r="F135" s="84">
        <f>+D135+E135</f>
        <v>0</v>
      </c>
      <c r="G135" s="42"/>
      <c r="H135" s="415"/>
      <c r="I135" s="101" t="s">
        <v>19</v>
      </c>
      <c r="J135" s="86">
        <v>20.22</v>
      </c>
      <c r="K135" s="87">
        <v>9.7</v>
      </c>
      <c r="L135" s="88">
        <f>+J135+K135</f>
        <v>29.919999999999998</v>
      </c>
      <c r="M135" s="46">
        <v>31</v>
      </c>
      <c r="N135" s="89">
        <v>85</v>
      </c>
      <c r="O135" s="76"/>
      <c r="P135" s="66"/>
      <c r="Q135" s="66"/>
      <c r="R135" s="90">
        <f>+P135+Q135</f>
        <v>0</v>
      </c>
      <c r="S135" s="67"/>
      <c r="T135" s="231"/>
      <c r="U135" s="182">
        <f>+H135+N135+T135</f>
        <v>85</v>
      </c>
      <c r="V135" s="190"/>
      <c r="W135" s="413">
        <f>+U135-V135</f>
        <v>85</v>
      </c>
      <c r="X135" s="20"/>
      <c r="Y135" s="83">
        <f>+F135+L135+R135</f>
        <v>29.919999999999998</v>
      </c>
      <c r="Z135" s="361"/>
      <c r="AA135" s="82">
        <f>+Y135-Z135</f>
        <v>29.919999999999998</v>
      </c>
    </row>
    <row r="136" spans="1:27" ht="14.25">
      <c r="A136" s="199" t="s">
        <v>633</v>
      </c>
      <c r="B136" s="198" t="s">
        <v>31</v>
      </c>
      <c r="C136" s="481"/>
      <c r="D136" s="85"/>
      <c r="E136" s="85"/>
      <c r="F136" s="84">
        <f>+D136+E136</f>
        <v>0</v>
      </c>
      <c r="G136" s="42"/>
      <c r="H136" s="227"/>
      <c r="I136" s="101" t="s">
        <v>19</v>
      </c>
      <c r="J136" s="86">
        <v>20.22</v>
      </c>
      <c r="K136" s="87">
        <v>9.7</v>
      </c>
      <c r="L136" s="88">
        <v>29.919999999999998</v>
      </c>
      <c r="M136" s="46">
        <v>31</v>
      </c>
      <c r="N136" s="89">
        <v>85</v>
      </c>
      <c r="O136" s="142"/>
      <c r="P136" s="90"/>
      <c r="Q136" s="102"/>
      <c r="R136" s="90">
        <f>+P136+Q136</f>
        <v>0</v>
      </c>
      <c r="S136" s="103"/>
      <c r="T136" s="230"/>
      <c r="U136" s="182">
        <f>+H136+N136+T136</f>
        <v>85</v>
      </c>
      <c r="V136" s="189"/>
      <c r="W136" s="413">
        <f>+U136-V136</f>
        <v>85</v>
      </c>
      <c r="X136" s="20"/>
      <c r="Y136" s="83">
        <f>+F136+L136+R136</f>
        <v>29.919999999999998</v>
      </c>
      <c r="Z136" s="185"/>
      <c r="AA136" s="82">
        <f>+Y136-Z136</f>
        <v>29.919999999999998</v>
      </c>
    </row>
    <row r="137" spans="1:27" ht="14.25">
      <c r="A137" s="473" t="s">
        <v>352</v>
      </c>
      <c r="B137" s="473" t="s">
        <v>349</v>
      </c>
      <c r="C137" s="481" t="s">
        <v>19</v>
      </c>
      <c r="D137" s="85">
        <v>11.08</v>
      </c>
      <c r="E137" s="85">
        <v>17.979999999999997</v>
      </c>
      <c r="F137" s="84">
        <f>+D137+E137</f>
        <v>29.059999999999995</v>
      </c>
      <c r="G137" s="42">
        <v>16</v>
      </c>
      <c r="H137" s="92">
        <v>84.6938775510204</v>
      </c>
      <c r="I137" s="101"/>
      <c r="J137" s="86"/>
      <c r="K137" s="87"/>
      <c r="L137" s="88">
        <f>+J137+K137</f>
        <v>0</v>
      </c>
      <c r="M137" s="46"/>
      <c r="N137" s="89"/>
      <c r="O137" s="275"/>
      <c r="P137" s="90"/>
      <c r="Q137" s="209"/>
      <c r="R137" s="90">
        <f>+P137+Q137</f>
        <v>0</v>
      </c>
      <c r="S137" s="210"/>
      <c r="T137" s="276"/>
      <c r="U137" s="182">
        <f>+H137+N137+T137</f>
        <v>84.6938775510204</v>
      </c>
      <c r="V137" s="190"/>
      <c r="W137" s="413">
        <f>+U137-V137</f>
        <v>84.6938775510204</v>
      </c>
      <c r="X137" s="20"/>
      <c r="Y137" s="83">
        <f>+F137+L137+R137</f>
        <v>29.059999999999995</v>
      </c>
      <c r="Z137" s="361"/>
      <c r="AA137" s="82">
        <f>+Y137-Z137</f>
        <v>29.059999999999995</v>
      </c>
    </row>
    <row r="138" spans="1:27" ht="14.25">
      <c r="A138" s="473" t="s">
        <v>381</v>
      </c>
      <c r="B138" s="473" t="s">
        <v>223</v>
      </c>
      <c r="C138" s="481" t="s">
        <v>19</v>
      </c>
      <c r="D138" s="85">
        <v>11.08</v>
      </c>
      <c r="E138" s="85">
        <v>17.979999999999997</v>
      </c>
      <c r="F138" s="84">
        <f>+D138+E138</f>
        <v>29.059999999999995</v>
      </c>
      <c r="G138" s="42">
        <v>16</v>
      </c>
      <c r="H138" s="92">
        <v>84.6938775510204</v>
      </c>
      <c r="I138" s="101"/>
      <c r="J138" s="86"/>
      <c r="K138" s="87"/>
      <c r="L138" s="88">
        <f>+J138+K138</f>
        <v>0</v>
      </c>
      <c r="M138" s="46"/>
      <c r="N138" s="89"/>
      <c r="O138" s="79"/>
      <c r="P138" s="30"/>
      <c r="Q138" s="31"/>
      <c r="R138" s="90">
        <f>+P138+Q138</f>
        <v>0</v>
      </c>
      <c r="S138" s="32"/>
      <c r="T138" s="232"/>
      <c r="U138" s="182">
        <f>+H138+N138+T138</f>
        <v>84.6938775510204</v>
      </c>
      <c r="V138" s="190"/>
      <c r="W138" s="413">
        <f>+U138-V138</f>
        <v>84.6938775510204</v>
      </c>
      <c r="X138" s="20"/>
      <c r="Y138" s="83">
        <f>+F138+L138+R138</f>
        <v>29.059999999999995</v>
      </c>
      <c r="Z138" s="361"/>
      <c r="AA138" s="82">
        <f>+Y138-Z138</f>
        <v>29.059999999999995</v>
      </c>
    </row>
    <row r="139" spans="1:27" ht="14.25">
      <c r="A139" s="198" t="s">
        <v>423</v>
      </c>
      <c r="B139" s="198" t="s">
        <v>190</v>
      </c>
      <c r="C139" s="483"/>
      <c r="D139" s="40"/>
      <c r="E139" s="40"/>
      <c r="F139" s="84">
        <f>+D139+E139</f>
        <v>0</v>
      </c>
      <c r="G139" s="42"/>
      <c r="H139" s="415"/>
      <c r="I139" s="101" t="s">
        <v>19</v>
      </c>
      <c r="J139" s="86">
        <v>17.06</v>
      </c>
      <c r="K139" s="87">
        <v>11.32</v>
      </c>
      <c r="L139" s="88">
        <f>+J139+K139</f>
        <v>28.38</v>
      </c>
      <c r="M139" s="46">
        <v>34</v>
      </c>
      <c r="N139" s="89">
        <v>83.5</v>
      </c>
      <c r="O139" s="142"/>
      <c r="P139" s="90"/>
      <c r="Q139" s="102"/>
      <c r="R139" s="90">
        <f>+P139+Q139</f>
        <v>0</v>
      </c>
      <c r="S139" s="103"/>
      <c r="T139" s="230"/>
      <c r="U139" s="182">
        <f>+H139+N139+T139</f>
        <v>83.5</v>
      </c>
      <c r="V139" s="190"/>
      <c r="W139" s="413">
        <f>+U139-V139</f>
        <v>83.5</v>
      </c>
      <c r="X139" s="20"/>
      <c r="Y139" s="83">
        <f>+F139+L139+R139</f>
        <v>28.38</v>
      </c>
      <c r="Z139" s="361"/>
      <c r="AA139" s="82">
        <f>+Y139-Z139</f>
        <v>28.38</v>
      </c>
    </row>
    <row r="140" spans="1:27" ht="14.25">
      <c r="A140" s="199" t="s">
        <v>583</v>
      </c>
      <c r="B140" s="198" t="s">
        <v>584</v>
      </c>
      <c r="C140" s="481"/>
      <c r="D140" s="85"/>
      <c r="E140" s="85"/>
      <c r="F140" s="84">
        <f>+D140+E140</f>
        <v>0</v>
      </c>
      <c r="G140" s="42"/>
      <c r="H140" s="227"/>
      <c r="I140" s="101" t="s">
        <v>19</v>
      </c>
      <c r="J140" s="86">
        <v>17.06</v>
      </c>
      <c r="K140" s="87">
        <v>11.32</v>
      </c>
      <c r="L140" s="88">
        <v>28.38</v>
      </c>
      <c r="M140" s="46">
        <v>34</v>
      </c>
      <c r="N140" s="89">
        <v>83.5</v>
      </c>
      <c r="O140" s="275"/>
      <c r="P140" s="90"/>
      <c r="Q140" s="209"/>
      <c r="R140" s="90">
        <f>+P140+Q140</f>
        <v>0</v>
      </c>
      <c r="S140" s="210"/>
      <c r="T140" s="276"/>
      <c r="U140" s="182">
        <f>+H140+N140+T140</f>
        <v>83.5</v>
      </c>
      <c r="V140" s="190"/>
      <c r="W140" s="413">
        <f>+U140-V140</f>
        <v>83.5</v>
      </c>
      <c r="X140" s="20"/>
      <c r="Y140" s="83">
        <f>+F140+L140+R140</f>
        <v>28.38</v>
      </c>
      <c r="Z140" s="361"/>
      <c r="AA140" s="82">
        <f>+Y140-Z140</f>
        <v>28.38</v>
      </c>
    </row>
    <row r="141" spans="1:27" ht="14.25">
      <c r="A141" s="198" t="s">
        <v>477</v>
      </c>
      <c r="B141" s="198" t="s">
        <v>31</v>
      </c>
      <c r="C141" s="483"/>
      <c r="D141" s="23"/>
      <c r="E141" s="23"/>
      <c r="F141" s="84">
        <f>+D141+E141</f>
        <v>0</v>
      </c>
      <c r="G141" s="23"/>
      <c r="H141" s="414"/>
      <c r="I141" s="101" t="s">
        <v>19</v>
      </c>
      <c r="J141" s="86">
        <v>19.8</v>
      </c>
      <c r="K141" s="87">
        <v>8.24</v>
      </c>
      <c r="L141" s="88">
        <f>+J141+K141</f>
        <v>28.04</v>
      </c>
      <c r="M141" s="46">
        <v>35</v>
      </c>
      <c r="N141" s="89">
        <v>83</v>
      </c>
      <c r="O141" s="275"/>
      <c r="P141" s="90"/>
      <c r="Q141" s="209"/>
      <c r="R141" s="90">
        <f>+P141+Q141</f>
        <v>0</v>
      </c>
      <c r="S141" s="210"/>
      <c r="T141" s="276"/>
      <c r="U141" s="182">
        <f>+H141+N141+T141</f>
        <v>83</v>
      </c>
      <c r="V141" s="190"/>
      <c r="W141" s="413">
        <f>+U141-V141</f>
        <v>83</v>
      </c>
      <c r="X141" s="20"/>
      <c r="Y141" s="83">
        <f>+F141+L141+R141</f>
        <v>28.04</v>
      </c>
      <c r="Z141" s="361"/>
      <c r="AA141" s="82">
        <f>+Y141-Z141</f>
        <v>28.04</v>
      </c>
    </row>
    <row r="142" spans="1:27" ht="14.25">
      <c r="A142" s="199" t="s">
        <v>641</v>
      </c>
      <c r="B142" s="200" t="s">
        <v>642</v>
      </c>
      <c r="C142" s="483"/>
      <c r="D142" s="40"/>
      <c r="E142" s="40"/>
      <c r="F142" s="84">
        <f>+D142+E142</f>
        <v>0</v>
      </c>
      <c r="G142" s="42"/>
      <c r="H142" s="415"/>
      <c r="I142" s="101" t="s">
        <v>19</v>
      </c>
      <c r="J142" s="86">
        <v>19.8</v>
      </c>
      <c r="K142" s="87">
        <v>8.24</v>
      </c>
      <c r="L142" s="88">
        <v>28.04</v>
      </c>
      <c r="M142" s="46">
        <v>35</v>
      </c>
      <c r="N142" s="89">
        <v>83</v>
      </c>
      <c r="O142" s="142"/>
      <c r="P142" s="90"/>
      <c r="Q142" s="102"/>
      <c r="R142" s="90">
        <f>+P142+Q142</f>
        <v>0</v>
      </c>
      <c r="S142" s="103"/>
      <c r="T142" s="230"/>
      <c r="U142" s="182">
        <f>+H142+N142+T142</f>
        <v>83</v>
      </c>
      <c r="V142" s="190"/>
      <c r="W142" s="413">
        <f>+U142-V142</f>
        <v>83</v>
      </c>
      <c r="X142" s="20"/>
      <c r="Y142" s="83">
        <f>+F142+L142+R142</f>
        <v>28.04</v>
      </c>
      <c r="Z142" s="361"/>
      <c r="AA142" s="82">
        <f>+Y142-Z142</f>
        <v>28.04</v>
      </c>
    </row>
    <row r="143" spans="1:27" ht="14.25">
      <c r="A143" s="199" t="s">
        <v>592</v>
      </c>
      <c r="B143" s="200" t="s">
        <v>588</v>
      </c>
      <c r="C143" s="483"/>
      <c r="D143" s="40"/>
      <c r="E143" s="40"/>
      <c r="F143" s="84">
        <f>+D143+E143</f>
        <v>0</v>
      </c>
      <c r="G143" s="42"/>
      <c r="H143" s="415"/>
      <c r="I143" s="101" t="s">
        <v>19</v>
      </c>
      <c r="J143" s="86">
        <v>10.3</v>
      </c>
      <c r="K143" s="87">
        <v>17.62</v>
      </c>
      <c r="L143" s="88">
        <v>27.92</v>
      </c>
      <c r="M143" s="46">
        <v>36</v>
      </c>
      <c r="N143" s="89">
        <v>82.5</v>
      </c>
      <c r="O143" s="142"/>
      <c r="P143" s="90"/>
      <c r="Q143" s="102"/>
      <c r="R143" s="90">
        <f>+P143+Q143</f>
        <v>0</v>
      </c>
      <c r="S143" s="103"/>
      <c r="T143" s="230"/>
      <c r="U143" s="182">
        <f>+H143+N143+T143</f>
        <v>82.5</v>
      </c>
      <c r="V143" s="190"/>
      <c r="W143" s="413">
        <f>+U143-V143</f>
        <v>82.5</v>
      </c>
      <c r="X143" s="20"/>
      <c r="Y143" s="83">
        <f>+F143+L143+R143</f>
        <v>27.92</v>
      </c>
      <c r="Z143" s="361"/>
      <c r="AA143" s="82">
        <f>+Y143-Z143</f>
        <v>27.92</v>
      </c>
    </row>
    <row r="144" spans="1:27" ht="14.25">
      <c r="A144" s="199" t="s">
        <v>618</v>
      </c>
      <c r="B144" s="198" t="s">
        <v>457</v>
      </c>
      <c r="C144" s="483"/>
      <c r="D144" s="23"/>
      <c r="E144" s="23"/>
      <c r="F144" s="84">
        <f>+D144+E144</f>
        <v>0</v>
      </c>
      <c r="G144" s="23"/>
      <c r="H144" s="414"/>
      <c r="I144" s="101" t="s">
        <v>19</v>
      </c>
      <c r="J144" s="86">
        <v>14.16</v>
      </c>
      <c r="K144" s="87">
        <v>13.44</v>
      </c>
      <c r="L144" s="88">
        <v>27.6</v>
      </c>
      <c r="M144" s="46">
        <v>37</v>
      </c>
      <c r="N144" s="89">
        <v>82</v>
      </c>
      <c r="O144" s="76"/>
      <c r="P144" s="66"/>
      <c r="Q144" s="66"/>
      <c r="R144" s="90">
        <f>+P144+Q144</f>
        <v>0</v>
      </c>
      <c r="S144" s="67"/>
      <c r="T144" s="231"/>
      <c r="U144" s="182">
        <f>+H144+N144+T144</f>
        <v>82</v>
      </c>
      <c r="V144" s="190"/>
      <c r="W144" s="413">
        <f>+U144-V144</f>
        <v>82</v>
      </c>
      <c r="X144" s="20"/>
      <c r="Y144" s="83">
        <f>+F144+L144+R144</f>
        <v>27.6</v>
      </c>
      <c r="Z144" s="361"/>
      <c r="AA144" s="82">
        <f>+Y144-Z144</f>
        <v>27.6</v>
      </c>
    </row>
    <row r="145" spans="1:27" ht="14.25">
      <c r="A145" s="198" t="s">
        <v>456</v>
      </c>
      <c r="B145" s="198" t="s">
        <v>457</v>
      </c>
      <c r="C145" s="481"/>
      <c r="D145" s="85"/>
      <c r="E145" s="85"/>
      <c r="F145" s="84">
        <f>+D145+E145</f>
        <v>0</v>
      </c>
      <c r="G145" s="42"/>
      <c r="H145" s="227"/>
      <c r="I145" s="101" t="s">
        <v>19</v>
      </c>
      <c r="J145" s="86">
        <v>14.16</v>
      </c>
      <c r="K145" s="87">
        <v>13.44</v>
      </c>
      <c r="L145" s="88">
        <f>+J145+K145</f>
        <v>27.6</v>
      </c>
      <c r="M145" s="46">
        <v>37</v>
      </c>
      <c r="N145" s="89">
        <v>82</v>
      </c>
      <c r="O145" s="76"/>
      <c r="P145" s="66"/>
      <c r="Q145" s="66"/>
      <c r="R145" s="90">
        <f>+P145+Q145</f>
        <v>0</v>
      </c>
      <c r="S145" s="67"/>
      <c r="T145" s="231"/>
      <c r="U145" s="182">
        <f>+H145+N145+T145</f>
        <v>82</v>
      </c>
      <c r="V145" s="190"/>
      <c r="W145" s="413">
        <f>+U145-V145</f>
        <v>82</v>
      </c>
      <c r="X145" s="20"/>
      <c r="Y145" s="83">
        <f>+F145+L145+R145</f>
        <v>27.6</v>
      </c>
      <c r="Z145" s="361"/>
      <c r="AA145" s="82">
        <f>+Y145-Z145</f>
        <v>27.6</v>
      </c>
    </row>
    <row r="146" spans="1:27" ht="14.25">
      <c r="A146" s="473" t="s">
        <v>117</v>
      </c>
      <c r="B146" s="473" t="s">
        <v>37</v>
      </c>
      <c r="C146" s="481" t="s">
        <v>19</v>
      </c>
      <c r="D146" s="85">
        <v>0</v>
      </c>
      <c r="E146" s="85">
        <v>27.54</v>
      </c>
      <c r="F146" s="84">
        <f>+D146+E146</f>
        <v>27.54</v>
      </c>
      <c r="G146" s="42">
        <v>19</v>
      </c>
      <c r="H146" s="92">
        <v>81.63265306122449</v>
      </c>
      <c r="I146" s="101"/>
      <c r="J146" s="86"/>
      <c r="K146" s="87"/>
      <c r="L146" s="88">
        <f>+J146+K146</f>
        <v>0</v>
      </c>
      <c r="M146" s="46"/>
      <c r="N146" s="89"/>
      <c r="O146" s="142"/>
      <c r="P146" s="90"/>
      <c r="Q146" s="102"/>
      <c r="R146" s="90">
        <f>+P146+Q146</f>
        <v>0</v>
      </c>
      <c r="S146" s="103"/>
      <c r="T146" s="230"/>
      <c r="U146" s="182">
        <f>+H146+N146+T146</f>
        <v>81.63265306122449</v>
      </c>
      <c r="V146" s="192"/>
      <c r="W146" s="413">
        <f>+U146-V146</f>
        <v>81.63265306122449</v>
      </c>
      <c r="X146" s="20"/>
      <c r="Y146" s="83">
        <f>+F146+L146+R146</f>
        <v>27.54</v>
      </c>
      <c r="Z146" s="362"/>
      <c r="AA146" s="82">
        <f>+Y146-Z146</f>
        <v>27.54</v>
      </c>
    </row>
    <row r="147" spans="1:27" ht="14.25">
      <c r="A147" s="473" t="s">
        <v>185</v>
      </c>
      <c r="B147" s="473" t="s">
        <v>37</v>
      </c>
      <c r="C147" s="481" t="s">
        <v>19</v>
      </c>
      <c r="D147" s="85">
        <v>0</v>
      </c>
      <c r="E147" s="85">
        <v>27.54</v>
      </c>
      <c r="F147" s="84">
        <f>+D147+E147</f>
        <v>27.54</v>
      </c>
      <c r="G147" s="42">
        <v>19</v>
      </c>
      <c r="H147" s="92">
        <v>81.63265306122449</v>
      </c>
      <c r="I147" s="101"/>
      <c r="J147" s="86"/>
      <c r="K147" s="87"/>
      <c r="L147" s="88">
        <f>+J147+K147</f>
        <v>0</v>
      </c>
      <c r="M147" s="46"/>
      <c r="N147" s="89"/>
      <c r="O147" s="142"/>
      <c r="P147" s="90"/>
      <c r="Q147" s="102"/>
      <c r="R147" s="90">
        <f>+P147+Q147</f>
        <v>0</v>
      </c>
      <c r="S147" s="103"/>
      <c r="T147" s="230"/>
      <c r="U147" s="182">
        <f>+H147+N147+T147</f>
        <v>81.63265306122449</v>
      </c>
      <c r="V147" s="190"/>
      <c r="W147" s="413">
        <f>+U147-V147</f>
        <v>81.63265306122449</v>
      </c>
      <c r="X147" s="20"/>
      <c r="Y147" s="83">
        <f>+F147+L147+R147</f>
        <v>27.54</v>
      </c>
      <c r="Z147" s="361"/>
      <c r="AA147" s="82">
        <f>+Y147-Z147</f>
        <v>27.54</v>
      </c>
    </row>
    <row r="148" spans="1:27" ht="14.25">
      <c r="A148" s="317" t="s">
        <v>681</v>
      </c>
      <c r="B148" s="199" t="s">
        <v>436</v>
      </c>
      <c r="C148" s="483"/>
      <c r="D148" s="23"/>
      <c r="E148" s="23"/>
      <c r="F148" s="84">
        <f>+D148+E148</f>
        <v>0</v>
      </c>
      <c r="G148" s="23"/>
      <c r="H148" s="414"/>
      <c r="I148" s="101" t="s">
        <v>19</v>
      </c>
      <c r="J148" s="86">
        <v>21.32</v>
      </c>
      <c r="K148" s="87">
        <v>6.16</v>
      </c>
      <c r="L148" s="88">
        <v>27.48</v>
      </c>
      <c r="M148" s="46">
        <v>38</v>
      </c>
      <c r="N148" s="89">
        <v>81.5</v>
      </c>
      <c r="O148" s="275"/>
      <c r="P148" s="90"/>
      <c r="Q148" s="209"/>
      <c r="R148" s="90">
        <f>+P148+Q148</f>
        <v>0</v>
      </c>
      <c r="S148" s="210"/>
      <c r="T148" s="276"/>
      <c r="U148" s="182">
        <f>+H148+N148+T148</f>
        <v>81.5</v>
      </c>
      <c r="V148" s="190"/>
      <c r="W148" s="413">
        <f>+U148-V148</f>
        <v>81.5</v>
      </c>
      <c r="X148" s="20"/>
      <c r="Y148" s="83">
        <f>+F148+L148+R148</f>
        <v>27.48</v>
      </c>
      <c r="Z148" s="361"/>
      <c r="AA148" s="82">
        <f>+Y148-Z148</f>
        <v>27.48</v>
      </c>
    </row>
    <row r="149" spans="1:27" ht="14.25">
      <c r="A149" s="469" t="s">
        <v>581</v>
      </c>
      <c r="B149" s="197" t="s">
        <v>582</v>
      </c>
      <c r="C149" s="481"/>
      <c r="D149" s="85"/>
      <c r="E149" s="85"/>
      <c r="F149" s="84">
        <f>+D149+E149</f>
        <v>0</v>
      </c>
      <c r="G149" s="42"/>
      <c r="H149" s="227"/>
      <c r="I149" s="101" t="s">
        <v>19</v>
      </c>
      <c r="J149" s="86">
        <v>17.42</v>
      </c>
      <c r="K149" s="87">
        <v>9.96</v>
      </c>
      <c r="L149" s="88">
        <v>27.380000000000003</v>
      </c>
      <c r="M149" s="46">
        <v>39</v>
      </c>
      <c r="N149" s="89">
        <v>81</v>
      </c>
      <c r="O149" s="142"/>
      <c r="P149" s="90"/>
      <c r="Q149" s="102"/>
      <c r="R149" s="90">
        <f>+P149+Q149</f>
        <v>0</v>
      </c>
      <c r="S149" s="103"/>
      <c r="T149" s="230"/>
      <c r="U149" s="182">
        <f>+H149+N149+T149</f>
        <v>81</v>
      </c>
      <c r="V149" s="193"/>
      <c r="W149" s="413">
        <f>+U149-V149</f>
        <v>81</v>
      </c>
      <c r="X149" s="20"/>
      <c r="Y149" s="83">
        <f>+F149+L149+R149</f>
        <v>27.380000000000003</v>
      </c>
      <c r="Z149" s="187"/>
      <c r="AA149" s="82">
        <f>+Y149-Z149</f>
        <v>27.380000000000003</v>
      </c>
    </row>
    <row r="150" spans="1:27" ht="14.25">
      <c r="A150" s="473" t="s">
        <v>164</v>
      </c>
      <c r="B150" s="473" t="s">
        <v>32</v>
      </c>
      <c r="C150" s="481" t="s">
        <v>19</v>
      </c>
      <c r="D150" s="85">
        <v>1.18</v>
      </c>
      <c r="E150" s="85">
        <v>25.66</v>
      </c>
      <c r="F150" s="84">
        <f>+D150+E150</f>
        <v>26.84</v>
      </c>
      <c r="G150" s="42">
        <v>20</v>
      </c>
      <c r="H150" s="92">
        <v>80.61224489795919</v>
      </c>
      <c r="I150" s="101"/>
      <c r="J150" s="86"/>
      <c r="K150" s="87"/>
      <c r="L150" s="88">
        <f>+J150+K150</f>
        <v>0</v>
      </c>
      <c r="M150" s="46"/>
      <c r="N150" s="89"/>
      <c r="O150" s="275"/>
      <c r="P150" s="90"/>
      <c r="Q150" s="209"/>
      <c r="R150" s="90">
        <f>+P150+Q150</f>
        <v>0</v>
      </c>
      <c r="S150" s="210"/>
      <c r="T150" s="276"/>
      <c r="U150" s="182">
        <f>+H150+N150+T150</f>
        <v>80.61224489795919</v>
      </c>
      <c r="V150" s="190"/>
      <c r="W150" s="413">
        <f>+U150-V150</f>
        <v>80.61224489795919</v>
      </c>
      <c r="X150" s="20"/>
      <c r="Y150" s="83">
        <f>+F150+L150+R150</f>
        <v>26.84</v>
      </c>
      <c r="Z150" s="361"/>
      <c r="AA150" s="82">
        <f>+Y150-Z150</f>
        <v>26.84</v>
      </c>
    </row>
    <row r="151" spans="1:27" ht="14.25">
      <c r="A151" s="199" t="s">
        <v>645</v>
      </c>
      <c r="B151" s="199" t="s">
        <v>646</v>
      </c>
      <c r="C151" s="481"/>
      <c r="D151" s="85"/>
      <c r="E151" s="85"/>
      <c r="F151" s="84">
        <f>+D151+E151</f>
        <v>0</v>
      </c>
      <c r="G151" s="42"/>
      <c r="H151" s="227"/>
      <c r="I151" s="101" t="s">
        <v>19</v>
      </c>
      <c r="J151" s="86">
        <v>19.979999999999997</v>
      </c>
      <c r="K151" s="87">
        <v>7.22</v>
      </c>
      <c r="L151" s="88">
        <v>27.199999999999996</v>
      </c>
      <c r="M151" s="46">
        <v>40</v>
      </c>
      <c r="N151" s="89">
        <v>80.5</v>
      </c>
      <c r="O151" s="142"/>
      <c r="P151" s="90"/>
      <c r="Q151" s="102"/>
      <c r="R151" s="90">
        <f>+P151+Q151</f>
        <v>0</v>
      </c>
      <c r="S151" s="103"/>
      <c r="T151" s="230"/>
      <c r="U151" s="182">
        <f>+H151+N151+T151</f>
        <v>80.5</v>
      </c>
      <c r="V151" s="189"/>
      <c r="W151" s="413">
        <f>+U151-V151</f>
        <v>80.5</v>
      </c>
      <c r="X151" s="20"/>
      <c r="Y151" s="83">
        <f>+F151+L151+R151</f>
        <v>27.199999999999996</v>
      </c>
      <c r="Z151" s="185"/>
      <c r="AA151" s="82">
        <f>+Y151-Z151</f>
        <v>27.199999999999996</v>
      </c>
    </row>
    <row r="152" spans="1:27" ht="14.25">
      <c r="A152" s="198" t="s">
        <v>479</v>
      </c>
      <c r="B152" s="198" t="s">
        <v>480</v>
      </c>
      <c r="C152" s="483"/>
      <c r="D152" s="40"/>
      <c r="E152" s="40"/>
      <c r="F152" s="84">
        <f>+D152+E152</f>
        <v>0</v>
      </c>
      <c r="G152" s="42"/>
      <c r="H152" s="415"/>
      <c r="I152" s="101" t="s">
        <v>19</v>
      </c>
      <c r="J152" s="86">
        <v>19.979999999999997</v>
      </c>
      <c r="K152" s="87">
        <v>7.22</v>
      </c>
      <c r="L152" s="88">
        <f>+J152+K152</f>
        <v>27.199999999999996</v>
      </c>
      <c r="M152" s="46">
        <v>40</v>
      </c>
      <c r="N152" s="89">
        <v>80.5</v>
      </c>
      <c r="O152" s="142"/>
      <c r="P152" s="90"/>
      <c r="Q152" s="102"/>
      <c r="R152" s="90">
        <f>+P152+Q152</f>
        <v>0</v>
      </c>
      <c r="S152" s="103"/>
      <c r="T152" s="230"/>
      <c r="U152" s="182">
        <f>+H152+N152+T152</f>
        <v>80.5</v>
      </c>
      <c r="V152" s="190"/>
      <c r="W152" s="413">
        <f>+U152-V152</f>
        <v>80.5</v>
      </c>
      <c r="X152" s="20"/>
      <c r="Y152" s="83">
        <f>+F152+L152+R152</f>
        <v>27.199999999999996</v>
      </c>
      <c r="Z152" s="361"/>
      <c r="AA152" s="82">
        <f>+Y152-Z152</f>
        <v>27.199999999999996</v>
      </c>
    </row>
    <row r="153" spans="1:27" ht="14.25">
      <c r="A153" s="198" t="s">
        <v>566</v>
      </c>
      <c r="B153" s="198" t="s">
        <v>34</v>
      </c>
      <c r="C153" s="481"/>
      <c r="D153" s="85"/>
      <c r="E153" s="85"/>
      <c r="F153" s="84">
        <f>+D153+E153</f>
        <v>0</v>
      </c>
      <c r="G153" s="42"/>
      <c r="H153" s="228"/>
      <c r="I153" s="101" t="s">
        <v>19</v>
      </c>
      <c r="J153" s="86">
        <v>27.18</v>
      </c>
      <c r="K153" s="87">
        <v>0</v>
      </c>
      <c r="L153" s="88">
        <f>+J153+K153</f>
        <v>27.18</v>
      </c>
      <c r="M153" s="46">
        <v>41</v>
      </c>
      <c r="N153" s="89">
        <v>80</v>
      </c>
      <c r="O153" s="77"/>
      <c r="P153" s="26"/>
      <c r="Q153" s="26"/>
      <c r="R153" s="90">
        <f>+P153+Q153</f>
        <v>0</v>
      </c>
      <c r="S153" s="27"/>
      <c r="T153" s="233"/>
      <c r="U153" s="182">
        <f>+H153+N153+T153</f>
        <v>80</v>
      </c>
      <c r="V153" s="190"/>
      <c r="W153" s="413">
        <f>+U153-V153</f>
        <v>80</v>
      </c>
      <c r="X153" s="20"/>
      <c r="Y153" s="83">
        <f>+F153+L153+R153</f>
        <v>27.18</v>
      </c>
      <c r="Z153" s="361"/>
      <c r="AA153" s="82">
        <f>+Y153-Z153</f>
        <v>27.18</v>
      </c>
    </row>
    <row r="154" spans="1:27" ht="14.25">
      <c r="A154" s="216" t="s">
        <v>750</v>
      </c>
      <c r="B154" s="199" t="s">
        <v>34</v>
      </c>
      <c r="C154" s="483"/>
      <c r="D154" s="23"/>
      <c r="E154" s="23"/>
      <c r="F154" s="84">
        <f>+D154+E154</f>
        <v>0</v>
      </c>
      <c r="G154" s="23"/>
      <c r="H154" s="414"/>
      <c r="I154" s="101" t="s">
        <v>19</v>
      </c>
      <c r="J154" s="86">
        <v>27.18</v>
      </c>
      <c r="K154" s="87">
        <v>0</v>
      </c>
      <c r="L154" s="88">
        <v>27.18</v>
      </c>
      <c r="M154" s="46">
        <v>41</v>
      </c>
      <c r="N154" s="89">
        <v>80</v>
      </c>
      <c r="O154" s="275"/>
      <c r="P154" s="90"/>
      <c r="Q154" s="209"/>
      <c r="R154" s="90">
        <f>+P154+Q154</f>
        <v>0</v>
      </c>
      <c r="S154" s="210"/>
      <c r="T154" s="276"/>
      <c r="U154" s="182">
        <f>+H154+N154+T154</f>
        <v>80</v>
      </c>
      <c r="V154" s="190"/>
      <c r="W154" s="413">
        <f>+U154-V154</f>
        <v>80</v>
      </c>
      <c r="X154" s="20"/>
      <c r="Y154" s="83">
        <f>+F154+L154+R154</f>
        <v>27.18</v>
      </c>
      <c r="Z154" s="361"/>
      <c r="AA154" s="82">
        <f>+Y154-Z154</f>
        <v>27.18</v>
      </c>
    </row>
    <row r="155" spans="1:27" ht="14.25">
      <c r="A155" s="199" t="s">
        <v>679</v>
      </c>
      <c r="B155" s="198" t="s">
        <v>588</v>
      </c>
      <c r="C155" s="481"/>
      <c r="D155" s="85"/>
      <c r="E155" s="85"/>
      <c r="F155" s="84">
        <f>+D155+E155</f>
        <v>0</v>
      </c>
      <c r="G155" s="42"/>
      <c r="H155" s="227"/>
      <c r="I155" s="101" t="s">
        <v>19</v>
      </c>
      <c r="J155" s="86">
        <v>11.759999999999998</v>
      </c>
      <c r="K155" s="87">
        <v>15.34</v>
      </c>
      <c r="L155" s="88">
        <v>27.099999999999998</v>
      </c>
      <c r="M155" s="46">
        <v>42</v>
      </c>
      <c r="N155" s="89">
        <v>79.5</v>
      </c>
      <c r="O155" s="76"/>
      <c r="P155" s="66"/>
      <c r="Q155" s="66"/>
      <c r="R155" s="90">
        <f>+P155+Q155</f>
        <v>0</v>
      </c>
      <c r="S155" s="67"/>
      <c r="T155" s="231"/>
      <c r="U155" s="182">
        <f>+H155+N155+T155</f>
        <v>79.5</v>
      </c>
      <c r="V155" s="190"/>
      <c r="W155" s="413">
        <f>+U155-V155</f>
        <v>79.5</v>
      </c>
      <c r="X155" s="20"/>
      <c r="Y155" s="83">
        <f>+F155+L155+R155</f>
        <v>27.099999999999998</v>
      </c>
      <c r="Z155" s="361"/>
      <c r="AA155" s="82">
        <f>+Y155-Z155</f>
        <v>27.099999999999998</v>
      </c>
    </row>
    <row r="156" spans="1:27" ht="14.25">
      <c r="A156" s="198" t="s">
        <v>23</v>
      </c>
      <c r="B156" s="198" t="s">
        <v>36</v>
      </c>
      <c r="C156" s="484"/>
      <c r="D156" s="85"/>
      <c r="E156" s="85"/>
      <c r="F156" s="84">
        <f>+D156+E156</f>
        <v>0</v>
      </c>
      <c r="G156" s="42"/>
      <c r="H156" s="227"/>
      <c r="I156" s="75" t="s">
        <v>19</v>
      </c>
      <c r="J156" s="24">
        <v>11.759999999999998</v>
      </c>
      <c r="K156" s="24">
        <v>15.34</v>
      </c>
      <c r="L156" s="88">
        <f>+J156+K156</f>
        <v>27.099999999999998</v>
      </c>
      <c r="M156" s="25">
        <v>42</v>
      </c>
      <c r="N156" s="418">
        <v>79.5</v>
      </c>
      <c r="O156" s="275"/>
      <c r="P156" s="90"/>
      <c r="Q156" s="209"/>
      <c r="R156" s="90">
        <f>+P156+Q156</f>
        <v>0</v>
      </c>
      <c r="S156" s="210"/>
      <c r="T156" s="276"/>
      <c r="U156" s="182">
        <f>+H156+N156+T156</f>
        <v>79.5</v>
      </c>
      <c r="V156" s="190"/>
      <c r="W156" s="413">
        <f>+U156-V156</f>
        <v>79.5</v>
      </c>
      <c r="X156" s="20"/>
      <c r="Y156" s="83">
        <f>+F156+L156+R156</f>
        <v>27.099999999999998</v>
      </c>
      <c r="Z156" s="361"/>
      <c r="AA156" s="82">
        <f>+Y156-Z156</f>
        <v>27.099999999999998</v>
      </c>
    </row>
    <row r="157" spans="1:27" ht="14.25">
      <c r="A157" s="473" t="s">
        <v>87</v>
      </c>
      <c r="B157" s="473" t="s">
        <v>88</v>
      </c>
      <c r="C157" s="481" t="s">
        <v>19</v>
      </c>
      <c r="D157" s="85">
        <v>3.12</v>
      </c>
      <c r="E157" s="85">
        <v>6.58</v>
      </c>
      <c r="F157" s="84">
        <f>+D157+E157</f>
        <v>9.7</v>
      </c>
      <c r="G157" s="42">
        <v>74</v>
      </c>
      <c r="H157" s="92">
        <v>25.510204081632654</v>
      </c>
      <c r="I157" s="101" t="s">
        <v>19</v>
      </c>
      <c r="J157" s="86">
        <v>11.96</v>
      </c>
      <c r="K157" s="87">
        <v>3.6</v>
      </c>
      <c r="L157" s="88">
        <v>15.56</v>
      </c>
      <c r="M157" s="46">
        <v>94</v>
      </c>
      <c r="N157" s="89">
        <v>53.5</v>
      </c>
      <c r="O157" s="142"/>
      <c r="P157" s="90"/>
      <c r="Q157" s="102"/>
      <c r="R157" s="90">
        <f>+P157+Q157</f>
        <v>0</v>
      </c>
      <c r="S157" s="103"/>
      <c r="T157" s="230"/>
      <c r="U157" s="182">
        <f>+H157+N157+T157</f>
        <v>79.01020408163265</v>
      </c>
      <c r="V157" s="189"/>
      <c r="W157" s="413">
        <f>+U157-V157</f>
        <v>79.01020408163265</v>
      </c>
      <c r="X157" s="20"/>
      <c r="Y157" s="83">
        <f>+F157+L157+R157</f>
        <v>25.259999999999998</v>
      </c>
      <c r="Z157" s="185"/>
      <c r="AA157" s="82">
        <f>+Y157-Z157</f>
        <v>25.259999999999998</v>
      </c>
    </row>
    <row r="158" spans="1:27" ht="14.25">
      <c r="A158" s="317" t="s">
        <v>654</v>
      </c>
      <c r="B158" s="199" t="s">
        <v>655</v>
      </c>
      <c r="C158" s="483"/>
      <c r="D158" s="23"/>
      <c r="E158" s="23"/>
      <c r="F158" s="84">
        <f>+D158+E158</f>
        <v>0</v>
      </c>
      <c r="G158" s="23"/>
      <c r="H158" s="414"/>
      <c r="I158" s="101" t="s">
        <v>19</v>
      </c>
      <c r="J158" s="86">
        <v>8.219999999999999</v>
      </c>
      <c r="K158" s="87">
        <v>18.68</v>
      </c>
      <c r="L158" s="88">
        <v>26.9</v>
      </c>
      <c r="M158" s="46">
        <v>43</v>
      </c>
      <c r="N158" s="89">
        <v>79</v>
      </c>
      <c r="O158" s="275"/>
      <c r="P158" s="90"/>
      <c r="Q158" s="209"/>
      <c r="R158" s="90">
        <f>+P158+Q158</f>
        <v>0</v>
      </c>
      <c r="S158" s="210"/>
      <c r="T158" s="276"/>
      <c r="U158" s="182">
        <f>+H158+N158+T158</f>
        <v>79</v>
      </c>
      <c r="V158" s="190"/>
      <c r="W158" s="413">
        <f>+U158-V158</f>
        <v>79</v>
      </c>
      <c r="X158" s="20"/>
      <c r="Y158" s="83">
        <f>+F158+L158+R158</f>
        <v>26.9</v>
      </c>
      <c r="Z158" s="361"/>
      <c r="AA158" s="82">
        <f>+Y158-Z158</f>
        <v>26.9</v>
      </c>
    </row>
    <row r="159" spans="1:27" ht="14.25">
      <c r="A159" s="473" t="s">
        <v>155</v>
      </c>
      <c r="B159" s="473" t="s">
        <v>31</v>
      </c>
      <c r="C159" s="481" t="s">
        <v>19</v>
      </c>
      <c r="D159" s="85">
        <v>14.37</v>
      </c>
      <c r="E159" s="85">
        <v>7.36</v>
      </c>
      <c r="F159" s="84">
        <f>+D159+E159</f>
        <v>21.73</v>
      </c>
      <c r="G159" s="42">
        <v>37</v>
      </c>
      <c r="H159" s="92">
        <v>63.26530612244898</v>
      </c>
      <c r="I159" s="101" t="s">
        <v>19</v>
      </c>
      <c r="J159" s="86">
        <v>3.24</v>
      </c>
      <c r="K159" s="87">
        <v>0</v>
      </c>
      <c r="L159" s="88">
        <f>+J159+K159</f>
        <v>3.24</v>
      </c>
      <c r="M159" s="46">
        <v>170</v>
      </c>
      <c r="N159" s="89">
        <v>15.5</v>
      </c>
      <c r="O159" s="76"/>
      <c r="P159" s="66"/>
      <c r="Q159" s="66"/>
      <c r="R159" s="90">
        <f>+P159+Q159</f>
        <v>0</v>
      </c>
      <c r="S159" s="67"/>
      <c r="T159" s="231"/>
      <c r="U159" s="182">
        <f>+H159+N159+T159</f>
        <v>78.76530612244898</v>
      </c>
      <c r="V159" s="190"/>
      <c r="W159" s="413">
        <f>+U159-V159</f>
        <v>78.76530612244898</v>
      </c>
      <c r="X159" s="20"/>
      <c r="Y159" s="83">
        <f>+F159+L159+R159</f>
        <v>24.97</v>
      </c>
      <c r="Z159" s="361"/>
      <c r="AA159" s="82">
        <f>+Y159-Z159</f>
        <v>24.97</v>
      </c>
    </row>
    <row r="160" spans="1:27" ht="14.25">
      <c r="A160" s="473" t="s">
        <v>400</v>
      </c>
      <c r="B160" s="473" t="s">
        <v>31</v>
      </c>
      <c r="C160" s="481" t="s">
        <v>19</v>
      </c>
      <c r="D160" s="85">
        <v>13.42</v>
      </c>
      <c r="E160" s="85">
        <v>13.28</v>
      </c>
      <c r="F160" s="84">
        <f>+D160+E160</f>
        <v>26.7</v>
      </c>
      <c r="G160" s="42">
        <v>22</v>
      </c>
      <c r="H160" s="92">
        <v>78.57142857142857</v>
      </c>
      <c r="I160" s="101"/>
      <c r="J160" s="86"/>
      <c r="K160" s="87"/>
      <c r="L160" s="88">
        <f>+J160+K160</f>
        <v>0</v>
      </c>
      <c r="M160" s="46"/>
      <c r="N160" s="89"/>
      <c r="O160" s="76"/>
      <c r="P160" s="66"/>
      <c r="Q160" s="66"/>
      <c r="R160" s="90">
        <f>+P160+Q160</f>
        <v>0</v>
      </c>
      <c r="S160" s="67"/>
      <c r="T160" s="231"/>
      <c r="U160" s="182">
        <f>+H160+N160+T160</f>
        <v>78.57142857142857</v>
      </c>
      <c r="V160" s="190"/>
      <c r="W160" s="413">
        <f>+U160-V160</f>
        <v>78.57142857142857</v>
      </c>
      <c r="X160" s="20"/>
      <c r="Y160" s="83">
        <f>+F160+L160+R160</f>
        <v>26.7</v>
      </c>
      <c r="Z160" s="361"/>
      <c r="AA160" s="82">
        <f>+Y160-Z160</f>
        <v>26.7</v>
      </c>
    </row>
    <row r="161" spans="1:27" ht="14.25">
      <c r="A161" s="473" t="s">
        <v>24</v>
      </c>
      <c r="B161" s="473" t="s">
        <v>64</v>
      </c>
      <c r="C161" s="481" t="s">
        <v>8</v>
      </c>
      <c r="D161" s="85">
        <v>0</v>
      </c>
      <c r="E161" s="85">
        <v>10.040000000000001</v>
      </c>
      <c r="F161" s="84">
        <f>+D161+E161</f>
        <v>10.040000000000001</v>
      </c>
      <c r="G161" s="42">
        <v>73</v>
      </c>
      <c r="H161" s="261">
        <v>26.53061224489796</v>
      </c>
      <c r="I161" s="101" t="s">
        <v>8</v>
      </c>
      <c r="J161" s="86">
        <v>15.22</v>
      </c>
      <c r="K161" s="87">
        <v>0</v>
      </c>
      <c r="L161" s="88">
        <v>15.22</v>
      </c>
      <c r="M161" s="46">
        <v>97</v>
      </c>
      <c r="N161" s="89">
        <v>52</v>
      </c>
      <c r="O161" s="78"/>
      <c r="P161" s="34"/>
      <c r="Q161" s="34"/>
      <c r="R161" s="90">
        <f>+P161+Q161</f>
        <v>0</v>
      </c>
      <c r="S161" s="34"/>
      <c r="T161" s="234"/>
      <c r="U161" s="182">
        <f>+H161+N161+T161</f>
        <v>78.53061224489795</v>
      </c>
      <c r="V161" s="190"/>
      <c r="W161" s="413">
        <f>+U161-V161</f>
        <v>78.53061224489795</v>
      </c>
      <c r="X161" s="20"/>
      <c r="Y161" s="83">
        <f>+F161+L161+R161</f>
        <v>25.26</v>
      </c>
      <c r="Z161" s="361"/>
      <c r="AA161" s="82">
        <f>+Y161-Z161</f>
        <v>25.26</v>
      </c>
    </row>
    <row r="162" spans="1:27" ht="14.25">
      <c r="A162" s="473" t="s">
        <v>30</v>
      </c>
      <c r="B162" s="473" t="s">
        <v>64</v>
      </c>
      <c r="C162" s="481" t="s">
        <v>8</v>
      </c>
      <c r="D162" s="85">
        <v>0</v>
      </c>
      <c r="E162" s="85">
        <v>10.040000000000001</v>
      </c>
      <c r="F162" s="84">
        <f>+D162+E162</f>
        <v>10.040000000000001</v>
      </c>
      <c r="G162" s="42">
        <v>73</v>
      </c>
      <c r="H162" s="261">
        <v>26.53061224489796</v>
      </c>
      <c r="I162" s="101" t="s">
        <v>8</v>
      </c>
      <c r="J162" s="86">
        <v>15.22</v>
      </c>
      <c r="K162" s="87">
        <v>0</v>
      </c>
      <c r="L162" s="88">
        <v>15.22</v>
      </c>
      <c r="M162" s="46">
        <v>97</v>
      </c>
      <c r="N162" s="89">
        <v>52</v>
      </c>
      <c r="O162" s="76"/>
      <c r="P162" s="66"/>
      <c r="Q162" s="66"/>
      <c r="R162" s="90">
        <f>+P162+Q162</f>
        <v>0</v>
      </c>
      <c r="S162" s="67"/>
      <c r="T162" s="231"/>
      <c r="U162" s="182">
        <f>+H162+N162+T162</f>
        <v>78.53061224489795</v>
      </c>
      <c r="V162" s="190"/>
      <c r="W162" s="413">
        <f>+U162-V162</f>
        <v>78.53061224489795</v>
      </c>
      <c r="X162" s="20"/>
      <c r="Y162" s="83">
        <f>+F162+L162+R162</f>
        <v>25.26</v>
      </c>
      <c r="Z162" s="361"/>
      <c r="AA162" s="82">
        <f>+Y162-Z162</f>
        <v>25.26</v>
      </c>
    </row>
    <row r="163" spans="1:27" ht="14.25">
      <c r="A163" s="198" t="s">
        <v>509</v>
      </c>
      <c r="B163" s="198" t="s">
        <v>510</v>
      </c>
      <c r="C163" s="481"/>
      <c r="D163" s="85"/>
      <c r="E163" s="85"/>
      <c r="F163" s="84">
        <f>+D163+E163</f>
        <v>0</v>
      </c>
      <c r="G163" s="42"/>
      <c r="H163" s="227"/>
      <c r="I163" s="101" t="s">
        <v>19</v>
      </c>
      <c r="J163" s="86">
        <v>8.7</v>
      </c>
      <c r="K163" s="87">
        <v>17.2</v>
      </c>
      <c r="L163" s="88">
        <f>+J163+K163</f>
        <v>25.9</v>
      </c>
      <c r="M163" s="46">
        <v>46</v>
      </c>
      <c r="N163" s="89">
        <v>77.5</v>
      </c>
      <c r="O163" s="76"/>
      <c r="P163" s="66"/>
      <c r="Q163" s="66"/>
      <c r="R163" s="90">
        <f>+P163+Q163</f>
        <v>0</v>
      </c>
      <c r="S163" s="67"/>
      <c r="T163" s="231"/>
      <c r="U163" s="182">
        <f>+H163+N163+T163</f>
        <v>77.5</v>
      </c>
      <c r="V163" s="190"/>
      <c r="W163" s="413">
        <f>+U163-V163</f>
        <v>77.5</v>
      </c>
      <c r="X163" s="20"/>
      <c r="Y163" s="83">
        <f>+F163+L163+R163</f>
        <v>25.9</v>
      </c>
      <c r="Z163" s="361"/>
      <c r="AA163" s="82">
        <f>+Y163-Z163</f>
        <v>25.9</v>
      </c>
    </row>
    <row r="164" spans="1:27" ht="14.25">
      <c r="A164" s="199" t="s">
        <v>680</v>
      </c>
      <c r="B164" s="199" t="s">
        <v>41</v>
      </c>
      <c r="C164" s="481"/>
      <c r="D164" s="85"/>
      <c r="E164" s="85"/>
      <c r="F164" s="84">
        <f>+D164+E164</f>
        <v>0</v>
      </c>
      <c r="G164" s="42"/>
      <c r="H164" s="227"/>
      <c r="I164" s="101" t="s">
        <v>19</v>
      </c>
      <c r="J164" s="86">
        <v>8.7</v>
      </c>
      <c r="K164" s="87">
        <v>17.2</v>
      </c>
      <c r="L164" s="88">
        <v>25.9</v>
      </c>
      <c r="M164" s="46">
        <v>46</v>
      </c>
      <c r="N164" s="89">
        <v>77.5</v>
      </c>
      <c r="O164" s="142"/>
      <c r="P164" s="90"/>
      <c r="Q164" s="102"/>
      <c r="R164" s="90">
        <f>+P164+Q164</f>
        <v>0</v>
      </c>
      <c r="S164" s="103"/>
      <c r="T164" s="230"/>
      <c r="U164" s="182">
        <f>+H164+N164+T164</f>
        <v>77.5</v>
      </c>
      <c r="V164" s="190"/>
      <c r="W164" s="413">
        <f>+U164-V164</f>
        <v>77.5</v>
      </c>
      <c r="X164" s="20"/>
      <c r="Y164" s="83">
        <f>+F164+L164+R164</f>
        <v>25.9</v>
      </c>
      <c r="Z164" s="361"/>
      <c r="AA164" s="82">
        <f>+Y164-Z164</f>
        <v>25.9</v>
      </c>
    </row>
    <row r="165" spans="1:27" ht="14.25">
      <c r="A165" s="473" t="s">
        <v>109</v>
      </c>
      <c r="B165" s="473" t="s">
        <v>35</v>
      </c>
      <c r="C165" s="481" t="s">
        <v>19</v>
      </c>
      <c r="D165" s="85">
        <v>3.7300000000000004</v>
      </c>
      <c r="E165" s="85">
        <v>9.64</v>
      </c>
      <c r="F165" s="84">
        <f>+D165+E165</f>
        <v>13.370000000000001</v>
      </c>
      <c r="G165" s="42">
        <v>61</v>
      </c>
      <c r="H165" s="92">
        <v>38.775510204081634</v>
      </c>
      <c r="I165" s="101" t="s">
        <v>19</v>
      </c>
      <c r="J165" s="86">
        <v>6.9</v>
      </c>
      <c r="K165" s="87">
        <v>3.59</v>
      </c>
      <c r="L165" s="88">
        <f>+J165+K165</f>
        <v>10.49</v>
      </c>
      <c r="M165" s="46">
        <v>124</v>
      </c>
      <c r="N165" s="89">
        <v>38.5</v>
      </c>
      <c r="O165" s="142"/>
      <c r="P165" s="90"/>
      <c r="Q165" s="102"/>
      <c r="R165" s="90">
        <f>+P165+Q165</f>
        <v>0</v>
      </c>
      <c r="S165" s="103"/>
      <c r="T165" s="230"/>
      <c r="U165" s="182">
        <f>+H165+N165+T165</f>
        <v>77.27551020408163</v>
      </c>
      <c r="V165" s="193"/>
      <c r="W165" s="413">
        <f>+U165-V165</f>
        <v>77.27551020408163</v>
      </c>
      <c r="X165" s="20"/>
      <c r="Y165" s="83">
        <f>+F165+L165+R165</f>
        <v>23.86</v>
      </c>
      <c r="Z165" s="187"/>
      <c r="AA165" s="82">
        <f>+Y165-Z165</f>
        <v>23.86</v>
      </c>
    </row>
    <row r="166" spans="1:27" ht="14.25">
      <c r="A166" s="198" t="s">
        <v>426</v>
      </c>
      <c r="B166" s="198" t="s">
        <v>227</v>
      </c>
      <c r="C166" s="481"/>
      <c r="D166" s="85"/>
      <c r="E166" s="85"/>
      <c r="F166" s="84">
        <f>+D166+E166</f>
        <v>0</v>
      </c>
      <c r="G166" s="42"/>
      <c r="H166" s="227"/>
      <c r="I166" s="101" t="s">
        <v>19</v>
      </c>
      <c r="J166" s="86">
        <v>9.85</v>
      </c>
      <c r="K166" s="87">
        <v>15.7</v>
      </c>
      <c r="L166" s="88">
        <f>+J166+K166</f>
        <v>25.549999999999997</v>
      </c>
      <c r="M166" s="46">
        <v>47</v>
      </c>
      <c r="N166" s="89">
        <v>77</v>
      </c>
      <c r="O166" s="275"/>
      <c r="P166" s="90"/>
      <c r="Q166" s="209"/>
      <c r="R166" s="90">
        <f>+P166+Q166</f>
        <v>0</v>
      </c>
      <c r="S166" s="210"/>
      <c r="T166" s="276"/>
      <c r="U166" s="182">
        <f>+H166+N166+T166</f>
        <v>77</v>
      </c>
      <c r="V166" s="190"/>
      <c r="W166" s="413">
        <f>+U166-V166</f>
        <v>77</v>
      </c>
      <c r="X166" s="20"/>
      <c r="Y166" s="83">
        <f>+F166+L166+R166</f>
        <v>25.549999999999997</v>
      </c>
      <c r="Z166" s="361"/>
      <c r="AA166" s="82">
        <f>+Y166-Z166</f>
        <v>25.549999999999997</v>
      </c>
    </row>
    <row r="167" spans="1:27" ht="14.25">
      <c r="A167" s="199" t="s">
        <v>589</v>
      </c>
      <c r="B167" s="200" t="s">
        <v>590</v>
      </c>
      <c r="C167" s="483"/>
      <c r="D167" s="40"/>
      <c r="E167" s="40"/>
      <c r="F167" s="84">
        <f>+D167+E167</f>
        <v>0</v>
      </c>
      <c r="G167" s="42"/>
      <c r="H167" s="415"/>
      <c r="I167" s="101" t="s">
        <v>19</v>
      </c>
      <c r="J167" s="86">
        <v>9.85</v>
      </c>
      <c r="K167" s="87">
        <v>15.7</v>
      </c>
      <c r="L167" s="88">
        <v>25.549999999999997</v>
      </c>
      <c r="M167" s="46">
        <v>47</v>
      </c>
      <c r="N167" s="89">
        <v>77</v>
      </c>
      <c r="O167" s="79"/>
      <c r="P167" s="30"/>
      <c r="Q167" s="31"/>
      <c r="R167" s="90">
        <f>+P167+Q167</f>
        <v>0</v>
      </c>
      <c r="S167" s="32"/>
      <c r="T167" s="232"/>
      <c r="U167" s="182">
        <f>+H167+N167+T167</f>
        <v>77</v>
      </c>
      <c r="V167" s="190"/>
      <c r="W167" s="413">
        <f>+U167-V167</f>
        <v>77</v>
      </c>
      <c r="X167" s="20"/>
      <c r="Y167" s="83">
        <f>+F167+L167+R167</f>
        <v>25.549999999999997</v>
      </c>
      <c r="Z167" s="361"/>
      <c r="AA167" s="82">
        <f>+Y167-Z167</f>
        <v>25.549999999999997</v>
      </c>
    </row>
    <row r="168" spans="1:27" ht="14.25">
      <c r="A168" s="198" t="s">
        <v>491</v>
      </c>
      <c r="B168" s="198" t="s">
        <v>492</v>
      </c>
      <c r="C168" s="481"/>
      <c r="D168" s="85"/>
      <c r="E168" s="85"/>
      <c r="F168" s="84">
        <f>+D168+E168</f>
        <v>0</v>
      </c>
      <c r="G168" s="42"/>
      <c r="H168" s="227"/>
      <c r="I168" s="101" t="s">
        <v>19</v>
      </c>
      <c r="J168" s="86">
        <v>12.92</v>
      </c>
      <c r="K168" s="87">
        <v>11.940000000000001</v>
      </c>
      <c r="L168" s="88">
        <f>+J168+K168</f>
        <v>24.86</v>
      </c>
      <c r="M168" s="46">
        <v>48</v>
      </c>
      <c r="N168" s="89">
        <v>76.5</v>
      </c>
      <c r="O168" s="76"/>
      <c r="P168" s="66"/>
      <c r="Q168" s="66"/>
      <c r="R168" s="90">
        <f>+P168+Q168</f>
        <v>0</v>
      </c>
      <c r="S168" s="67"/>
      <c r="T168" s="231"/>
      <c r="U168" s="182">
        <f>+H168+N168+T168</f>
        <v>76.5</v>
      </c>
      <c r="V168" s="190"/>
      <c r="W168" s="413">
        <f>+U168-V168</f>
        <v>76.5</v>
      </c>
      <c r="X168" s="20"/>
      <c r="Y168" s="83">
        <f>+F168+L168+R168</f>
        <v>24.86</v>
      </c>
      <c r="Z168" s="361"/>
      <c r="AA168" s="82">
        <f>+Y168-Z168</f>
        <v>24.86</v>
      </c>
    </row>
    <row r="169" spans="1:27" s="1" customFormat="1" ht="14.25">
      <c r="A169" s="199" t="s">
        <v>661</v>
      </c>
      <c r="B169" s="198" t="s">
        <v>492</v>
      </c>
      <c r="C169" s="481"/>
      <c r="D169" s="85"/>
      <c r="E169" s="85"/>
      <c r="F169" s="84">
        <f>+D169+E169</f>
        <v>0</v>
      </c>
      <c r="G169" s="42"/>
      <c r="H169" s="228"/>
      <c r="I169" s="75" t="s">
        <v>19</v>
      </c>
      <c r="J169" s="24">
        <v>12.92</v>
      </c>
      <c r="K169" s="24">
        <v>11.940000000000001</v>
      </c>
      <c r="L169" s="88">
        <v>24.86</v>
      </c>
      <c r="M169" s="24">
        <v>48</v>
      </c>
      <c r="N169" s="418">
        <v>76.5</v>
      </c>
      <c r="O169" s="142"/>
      <c r="P169" s="90"/>
      <c r="Q169" s="102"/>
      <c r="R169" s="90">
        <f>+P169+Q169</f>
        <v>0</v>
      </c>
      <c r="S169" s="103"/>
      <c r="T169" s="230"/>
      <c r="U169" s="182">
        <f>+H169+N169+T169</f>
        <v>76.5</v>
      </c>
      <c r="V169" s="192"/>
      <c r="W169" s="413">
        <f>+U169-V169</f>
        <v>76.5</v>
      </c>
      <c r="X169" s="20"/>
      <c r="Y169" s="83">
        <f>+F169+L169+R169</f>
        <v>24.86</v>
      </c>
      <c r="Z169" s="362"/>
      <c r="AA169" s="82">
        <f>+Y169-Z169</f>
        <v>24.86</v>
      </c>
    </row>
    <row r="170" spans="1:27" ht="14.25">
      <c r="A170" s="198" t="s">
        <v>435</v>
      </c>
      <c r="B170" s="198" t="s">
        <v>436</v>
      </c>
      <c r="C170" s="483"/>
      <c r="D170" s="40"/>
      <c r="E170" s="40"/>
      <c r="F170" s="84">
        <f>+D170+E170</f>
        <v>0</v>
      </c>
      <c r="G170" s="42"/>
      <c r="H170" s="415"/>
      <c r="I170" s="101" t="s">
        <v>19</v>
      </c>
      <c r="J170" s="86">
        <v>18.86</v>
      </c>
      <c r="K170" s="87">
        <v>5</v>
      </c>
      <c r="L170" s="88">
        <f>+J170+K170</f>
        <v>23.86</v>
      </c>
      <c r="M170" s="46">
        <v>49</v>
      </c>
      <c r="N170" s="89">
        <v>76</v>
      </c>
      <c r="O170" s="79"/>
      <c r="P170" s="30"/>
      <c r="Q170" s="31"/>
      <c r="R170" s="90">
        <f>+P170+Q170</f>
        <v>0</v>
      </c>
      <c r="S170" s="32"/>
      <c r="T170" s="232"/>
      <c r="U170" s="182">
        <f>+H170+N170+T170</f>
        <v>76</v>
      </c>
      <c r="V170" s="190"/>
      <c r="W170" s="413">
        <f>+U170-V170</f>
        <v>76</v>
      </c>
      <c r="X170" s="20"/>
      <c r="Y170" s="83">
        <f>+F170+L170+R170</f>
        <v>23.86</v>
      </c>
      <c r="Z170" s="361"/>
      <c r="AA170" s="82">
        <f>+Y170-Z170</f>
        <v>23.86</v>
      </c>
    </row>
    <row r="171" spans="1:27" ht="14.25">
      <c r="A171" s="216" t="s">
        <v>600</v>
      </c>
      <c r="B171" s="199" t="s">
        <v>601</v>
      </c>
      <c r="C171" s="483"/>
      <c r="D171" s="23"/>
      <c r="E171" s="23"/>
      <c r="F171" s="84">
        <f>+D171+E171</f>
        <v>0</v>
      </c>
      <c r="G171" s="23"/>
      <c r="H171" s="414"/>
      <c r="I171" s="101" t="s">
        <v>19</v>
      </c>
      <c r="J171" s="86">
        <v>18.86</v>
      </c>
      <c r="K171" s="87">
        <v>5</v>
      </c>
      <c r="L171" s="88">
        <v>23.86</v>
      </c>
      <c r="M171" s="46">
        <v>49</v>
      </c>
      <c r="N171" s="89">
        <v>76</v>
      </c>
      <c r="O171" s="275"/>
      <c r="P171" s="90"/>
      <c r="Q171" s="209"/>
      <c r="R171" s="90">
        <f>+P171+Q171</f>
        <v>0</v>
      </c>
      <c r="S171" s="210"/>
      <c r="T171" s="276"/>
      <c r="U171" s="182">
        <f>+H171+N171+T171</f>
        <v>76</v>
      </c>
      <c r="V171" s="190"/>
      <c r="W171" s="413">
        <f>+U171-V171</f>
        <v>76</v>
      </c>
      <c r="X171" s="20"/>
      <c r="Y171" s="83">
        <f>+F171+L171+R171</f>
        <v>23.86</v>
      </c>
      <c r="Z171" s="361"/>
      <c r="AA171" s="82">
        <f>+Y171-Z171</f>
        <v>23.86</v>
      </c>
    </row>
    <row r="172" spans="1:27" ht="14.25">
      <c r="A172" s="473" t="s">
        <v>188</v>
      </c>
      <c r="B172" s="473" t="s">
        <v>37</v>
      </c>
      <c r="C172" s="481" t="s">
        <v>19</v>
      </c>
      <c r="D172" s="85">
        <v>6.960000000000001</v>
      </c>
      <c r="E172" s="85">
        <v>19.2</v>
      </c>
      <c r="F172" s="84">
        <f>+D172+E172</f>
        <v>26.16</v>
      </c>
      <c r="G172" s="42">
        <v>25</v>
      </c>
      <c r="H172" s="261">
        <v>75.51020408163265</v>
      </c>
      <c r="I172" s="101"/>
      <c r="J172" s="86"/>
      <c r="K172" s="87"/>
      <c r="L172" s="88">
        <f>+J172+K172</f>
        <v>0</v>
      </c>
      <c r="M172" s="46"/>
      <c r="N172" s="89"/>
      <c r="O172" s="78"/>
      <c r="P172" s="34"/>
      <c r="Q172" s="34"/>
      <c r="R172" s="90">
        <f>+P172+Q172</f>
        <v>0</v>
      </c>
      <c r="S172" s="34"/>
      <c r="T172" s="234"/>
      <c r="U172" s="182">
        <f>+H172+N172+T172</f>
        <v>75.51020408163265</v>
      </c>
      <c r="V172" s="190"/>
      <c r="W172" s="413">
        <f>+U172-V172</f>
        <v>75.51020408163265</v>
      </c>
      <c r="X172" s="20"/>
      <c r="Y172" s="83">
        <f>+F172+L172+R172</f>
        <v>26.16</v>
      </c>
      <c r="Z172" s="361"/>
      <c r="AA172" s="82">
        <f>+Y172-Z172</f>
        <v>26.16</v>
      </c>
    </row>
    <row r="173" spans="1:27" ht="14.25">
      <c r="A173" s="473" t="s">
        <v>119</v>
      </c>
      <c r="B173" s="473" t="s">
        <v>37</v>
      </c>
      <c r="C173" s="481" t="s">
        <v>19</v>
      </c>
      <c r="D173" s="85">
        <v>6.960000000000001</v>
      </c>
      <c r="E173" s="85">
        <v>19.2</v>
      </c>
      <c r="F173" s="84">
        <f>+D173+E173</f>
        <v>26.16</v>
      </c>
      <c r="G173" s="42">
        <v>25</v>
      </c>
      <c r="H173" s="261">
        <v>75.51020408163265</v>
      </c>
      <c r="I173" s="101"/>
      <c r="J173" s="86"/>
      <c r="K173" s="87"/>
      <c r="L173" s="88">
        <f>+J173+K173</f>
        <v>0</v>
      </c>
      <c r="M173" s="46"/>
      <c r="N173" s="89"/>
      <c r="O173" s="275"/>
      <c r="P173" s="90"/>
      <c r="Q173" s="209"/>
      <c r="R173" s="90">
        <f>+P173+Q173</f>
        <v>0</v>
      </c>
      <c r="S173" s="210"/>
      <c r="T173" s="276"/>
      <c r="U173" s="182">
        <f>+H173+N173+T173</f>
        <v>75.51020408163265</v>
      </c>
      <c r="V173" s="191"/>
      <c r="W173" s="413">
        <f>+U173-V173</f>
        <v>75.51020408163265</v>
      </c>
      <c r="X173" s="20"/>
      <c r="Y173" s="83">
        <f>+F173+L173+R173</f>
        <v>26.16</v>
      </c>
      <c r="Z173" s="186"/>
      <c r="AA173" s="82">
        <f>+Y173-Z173</f>
        <v>26.16</v>
      </c>
    </row>
    <row r="174" spans="1:27" ht="14.25">
      <c r="A174" s="199" t="s">
        <v>620</v>
      </c>
      <c r="B174" s="199" t="s">
        <v>621</v>
      </c>
      <c r="C174" s="481"/>
      <c r="D174" s="85"/>
      <c r="E174" s="85"/>
      <c r="F174" s="84">
        <f>+D174+E174</f>
        <v>0</v>
      </c>
      <c r="G174" s="42"/>
      <c r="H174" s="227"/>
      <c r="I174" s="101" t="s">
        <v>19</v>
      </c>
      <c r="J174" s="86">
        <v>7.699999999999999</v>
      </c>
      <c r="K174" s="87">
        <v>15.780000000000001</v>
      </c>
      <c r="L174" s="88">
        <v>23.48</v>
      </c>
      <c r="M174" s="46">
        <v>50</v>
      </c>
      <c r="N174" s="89">
        <v>75.5</v>
      </c>
      <c r="O174" s="76"/>
      <c r="P174" s="66"/>
      <c r="Q174" s="66"/>
      <c r="R174" s="90">
        <f>+P174+Q174</f>
        <v>0</v>
      </c>
      <c r="S174" s="67"/>
      <c r="T174" s="231"/>
      <c r="U174" s="182">
        <f>+H174+N174+T174</f>
        <v>75.5</v>
      </c>
      <c r="V174" s="190"/>
      <c r="W174" s="413">
        <f>+U174-V174</f>
        <v>75.5</v>
      </c>
      <c r="X174" s="20"/>
      <c r="Y174" s="83">
        <f>+F174+L174+R174</f>
        <v>23.48</v>
      </c>
      <c r="Z174" s="361"/>
      <c r="AA174" s="82">
        <f>+Y174-Z174</f>
        <v>23.48</v>
      </c>
    </row>
    <row r="175" spans="1:27" ht="14.25">
      <c r="A175" s="199" t="s">
        <v>744</v>
      </c>
      <c r="B175" s="198" t="s">
        <v>745</v>
      </c>
      <c r="C175" s="483"/>
      <c r="D175" s="28"/>
      <c r="E175" s="28"/>
      <c r="F175" s="84">
        <f>+D175+E175</f>
        <v>0</v>
      </c>
      <c r="G175" s="29"/>
      <c r="H175" s="414"/>
      <c r="I175" s="101" t="s">
        <v>19</v>
      </c>
      <c r="J175" s="86">
        <v>20.38</v>
      </c>
      <c r="K175" s="87">
        <v>3</v>
      </c>
      <c r="L175" s="88">
        <v>23.38</v>
      </c>
      <c r="M175" s="46">
        <v>51</v>
      </c>
      <c r="N175" s="89">
        <v>75</v>
      </c>
      <c r="O175" s="78"/>
      <c r="P175" s="34"/>
      <c r="Q175" s="34"/>
      <c r="R175" s="90">
        <f>+P175+Q175</f>
        <v>0</v>
      </c>
      <c r="S175" s="34"/>
      <c r="T175" s="234"/>
      <c r="U175" s="182">
        <f>+H175+N175+T175</f>
        <v>75</v>
      </c>
      <c r="V175" s="190"/>
      <c r="W175" s="413">
        <f>+U175-V175</f>
        <v>75</v>
      </c>
      <c r="X175" s="20"/>
      <c r="Y175" s="83">
        <f>+F175+L175+R175</f>
        <v>23.38</v>
      </c>
      <c r="Z175" s="361"/>
      <c r="AA175" s="82">
        <f>+Y175-Z175</f>
        <v>23.38</v>
      </c>
    </row>
    <row r="176" spans="1:27" ht="14.25">
      <c r="A176" s="199" t="s">
        <v>612</v>
      </c>
      <c r="B176" s="198" t="s">
        <v>447</v>
      </c>
      <c r="C176" s="483"/>
      <c r="D176" s="40"/>
      <c r="E176" s="40"/>
      <c r="F176" s="84">
        <f>+D176+E176</f>
        <v>0</v>
      </c>
      <c r="G176" s="42"/>
      <c r="H176" s="415"/>
      <c r="I176" s="101" t="s">
        <v>19</v>
      </c>
      <c r="J176" s="86">
        <v>3.12</v>
      </c>
      <c r="K176" s="87">
        <v>19.96</v>
      </c>
      <c r="L176" s="88">
        <v>23.080000000000002</v>
      </c>
      <c r="M176" s="46">
        <v>52</v>
      </c>
      <c r="N176" s="89">
        <v>74.5</v>
      </c>
      <c r="O176" s="142"/>
      <c r="P176" s="90"/>
      <c r="Q176" s="102"/>
      <c r="R176" s="90">
        <f>+P176+Q176</f>
        <v>0</v>
      </c>
      <c r="S176" s="103"/>
      <c r="T176" s="230"/>
      <c r="U176" s="182">
        <f>+H176+N176+T176</f>
        <v>74.5</v>
      </c>
      <c r="V176" s="190"/>
      <c r="W176" s="413">
        <f>+U176-V176</f>
        <v>74.5</v>
      </c>
      <c r="X176" s="20"/>
      <c r="Y176" s="83">
        <f>+F176+L176+R176</f>
        <v>23.080000000000002</v>
      </c>
      <c r="Z176" s="361"/>
      <c r="AA176" s="82">
        <f>+Y176-Z176</f>
        <v>23.080000000000002</v>
      </c>
    </row>
    <row r="177" spans="1:27" ht="14.25">
      <c r="A177" s="198" t="s">
        <v>446</v>
      </c>
      <c r="B177" s="198" t="s">
        <v>447</v>
      </c>
      <c r="C177" s="481"/>
      <c r="D177" s="85"/>
      <c r="E177" s="85"/>
      <c r="F177" s="84">
        <f>+D177+E177</f>
        <v>0</v>
      </c>
      <c r="G177" s="42"/>
      <c r="H177" s="228"/>
      <c r="I177" s="101" t="s">
        <v>19</v>
      </c>
      <c r="J177" s="86">
        <v>3.12</v>
      </c>
      <c r="K177" s="87">
        <v>19.96</v>
      </c>
      <c r="L177" s="88">
        <f>+J177+K177</f>
        <v>23.080000000000002</v>
      </c>
      <c r="M177" s="46">
        <v>52</v>
      </c>
      <c r="N177" s="89">
        <v>74.5</v>
      </c>
      <c r="O177" s="79"/>
      <c r="P177" s="30"/>
      <c r="Q177" s="31"/>
      <c r="R177" s="90">
        <f>+P177+Q177</f>
        <v>0</v>
      </c>
      <c r="S177" s="32"/>
      <c r="T177" s="232"/>
      <c r="U177" s="182">
        <f>+H177+N177+T177</f>
        <v>74.5</v>
      </c>
      <c r="V177" s="190"/>
      <c r="W177" s="413">
        <f>+U177-V177</f>
        <v>74.5</v>
      </c>
      <c r="X177" s="20"/>
      <c r="Y177" s="83">
        <f>+F177+L177+R177</f>
        <v>23.080000000000002</v>
      </c>
      <c r="Z177" s="361"/>
      <c r="AA177" s="82">
        <f>+Y177-Z177</f>
        <v>23.080000000000002</v>
      </c>
    </row>
    <row r="178" spans="1:27" ht="14.25">
      <c r="A178" s="199" t="s">
        <v>707</v>
      </c>
      <c r="B178" s="198" t="s">
        <v>230</v>
      </c>
      <c r="C178" s="483"/>
      <c r="D178" s="23"/>
      <c r="E178" s="23"/>
      <c r="F178" s="84">
        <f>+D178+E178</f>
        <v>0</v>
      </c>
      <c r="G178" s="23"/>
      <c r="H178" s="414"/>
      <c r="I178" s="101" t="s">
        <v>19</v>
      </c>
      <c r="J178" s="86">
        <v>6.49</v>
      </c>
      <c r="K178" s="87">
        <v>16.439999999999998</v>
      </c>
      <c r="L178" s="88">
        <v>22.93</v>
      </c>
      <c r="M178" s="46">
        <v>53</v>
      </c>
      <c r="N178" s="89">
        <v>74</v>
      </c>
      <c r="O178" s="77"/>
      <c r="P178" s="26"/>
      <c r="Q178" s="26"/>
      <c r="R178" s="90">
        <f>+P178+Q178</f>
        <v>0</v>
      </c>
      <c r="S178" s="27"/>
      <c r="T178" s="233"/>
      <c r="U178" s="182">
        <f>+H178+N178+T178</f>
        <v>74</v>
      </c>
      <c r="V178" s="190"/>
      <c r="W178" s="413">
        <f>+U178-V178</f>
        <v>74</v>
      </c>
      <c r="X178" s="20"/>
      <c r="Y178" s="83">
        <f>+F178+L178+R178</f>
        <v>22.93</v>
      </c>
      <c r="Z178" s="361"/>
      <c r="AA178" s="82">
        <f>+Y178-Z178</f>
        <v>22.93</v>
      </c>
    </row>
    <row r="179" spans="1:27" ht="14.25">
      <c r="A179" s="198" t="s">
        <v>533</v>
      </c>
      <c r="B179" s="198" t="s">
        <v>230</v>
      </c>
      <c r="C179" s="481"/>
      <c r="D179" s="85"/>
      <c r="E179" s="85"/>
      <c r="F179" s="84">
        <f>+D179+E179</f>
        <v>0</v>
      </c>
      <c r="G179" s="42"/>
      <c r="H179" s="227"/>
      <c r="I179" s="101" t="s">
        <v>19</v>
      </c>
      <c r="J179" s="86">
        <v>6.49</v>
      </c>
      <c r="K179" s="87">
        <v>16.439999999999998</v>
      </c>
      <c r="L179" s="88">
        <f>+J179+K179</f>
        <v>22.93</v>
      </c>
      <c r="M179" s="46">
        <v>53</v>
      </c>
      <c r="N179" s="89">
        <v>74</v>
      </c>
      <c r="O179" s="77"/>
      <c r="P179" s="26"/>
      <c r="Q179" s="26"/>
      <c r="R179" s="90">
        <f>+P179+Q179</f>
        <v>0</v>
      </c>
      <c r="S179" s="27"/>
      <c r="T179" s="233"/>
      <c r="U179" s="182">
        <f>+H179+N179+T179</f>
        <v>74</v>
      </c>
      <c r="V179" s="190"/>
      <c r="W179" s="413">
        <f>+U179-V179</f>
        <v>74</v>
      </c>
      <c r="X179" s="20"/>
      <c r="Y179" s="83">
        <f>+F179+L179+R179</f>
        <v>22.93</v>
      </c>
      <c r="Z179" s="361"/>
      <c r="AA179" s="82">
        <f>+Y179-Z179</f>
        <v>22.93</v>
      </c>
    </row>
    <row r="180" spans="1:27" ht="14.25">
      <c r="A180" s="199" t="s">
        <v>650</v>
      </c>
      <c r="B180" s="198" t="s">
        <v>31</v>
      </c>
      <c r="C180" s="483"/>
      <c r="D180" s="23"/>
      <c r="E180" s="23"/>
      <c r="F180" s="84">
        <f>+D180+E180</f>
        <v>0</v>
      </c>
      <c r="G180" s="23"/>
      <c r="H180" s="414"/>
      <c r="I180" s="101" t="s">
        <v>19</v>
      </c>
      <c r="J180" s="86">
        <v>15.54</v>
      </c>
      <c r="K180" s="87">
        <v>7.01</v>
      </c>
      <c r="L180" s="88">
        <v>22.549999999999997</v>
      </c>
      <c r="M180" s="46">
        <v>54</v>
      </c>
      <c r="N180" s="89">
        <v>73.5</v>
      </c>
      <c r="O180" s="77"/>
      <c r="P180" s="26"/>
      <c r="Q180" s="26"/>
      <c r="R180" s="90">
        <f>+P180+Q180</f>
        <v>0</v>
      </c>
      <c r="S180" s="27"/>
      <c r="T180" s="233"/>
      <c r="U180" s="182">
        <f>+H180+N180+T180</f>
        <v>73.5</v>
      </c>
      <c r="V180" s="190"/>
      <c r="W180" s="413">
        <f>+U180-V180</f>
        <v>73.5</v>
      </c>
      <c r="X180" s="20"/>
      <c r="Y180" s="83">
        <f>+F180+L180+R180</f>
        <v>22.549999999999997</v>
      </c>
      <c r="Z180" s="361"/>
      <c r="AA180" s="82">
        <f>+Y180-Z180</f>
        <v>22.549999999999997</v>
      </c>
    </row>
    <row r="181" spans="1:27" ht="14.25">
      <c r="A181" s="198" t="s">
        <v>483</v>
      </c>
      <c r="B181" s="198" t="s">
        <v>31</v>
      </c>
      <c r="C181" s="481"/>
      <c r="D181" s="85"/>
      <c r="E181" s="85"/>
      <c r="F181" s="84">
        <f>+D181+E181</f>
        <v>0</v>
      </c>
      <c r="G181" s="42"/>
      <c r="H181" s="227"/>
      <c r="I181" s="101" t="s">
        <v>19</v>
      </c>
      <c r="J181" s="86">
        <v>15.54</v>
      </c>
      <c r="K181" s="87">
        <v>7.01</v>
      </c>
      <c r="L181" s="88">
        <f>+J181+K181</f>
        <v>22.549999999999997</v>
      </c>
      <c r="M181" s="46">
        <v>54</v>
      </c>
      <c r="N181" s="89">
        <v>73.5</v>
      </c>
      <c r="O181" s="76"/>
      <c r="P181" s="66"/>
      <c r="Q181" s="66"/>
      <c r="R181" s="90">
        <f>+P181+Q181</f>
        <v>0</v>
      </c>
      <c r="S181" s="67"/>
      <c r="T181" s="231"/>
      <c r="U181" s="182">
        <f>+H181+N181+T181</f>
        <v>73.5</v>
      </c>
      <c r="V181" s="190"/>
      <c r="W181" s="413">
        <f>+U181-V181</f>
        <v>73.5</v>
      </c>
      <c r="X181" s="20"/>
      <c r="Y181" s="83">
        <f>+F181+L181+R181</f>
        <v>22.549999999999997</v>
      </c>
      <c r="Z181" s="361"/>
      <c r="AA181" s="82">
        <f>+Y181-Z181</f>
        <v>22.549999999999997</v>
      </c>
    </row>
    <row r="182" spans="1:27" ht="14.25">
      <c r="A182" s="473" t="s">
        <v>202</v>
      </c>
      <c r="B182" s="473" t="s">
        <v>36</v>
      </c>
      <c r="C182" s="481" t="s">
        <v>19</v>
      </c>
      <c r="D182" s="85">
        <v>3.8</v>
      </c>
      <c r="E182" s="85">
        <v>11.500000000000002</v>
      </c>
      <c r="F182" s="84">
        <f>+D182+E182</f>
        <v>15.3</v>
      </c>
      <c r="G182" s="42">
        <v>55</v>
      </c>
      <c r="H182" s="92">
        <v>44.89795918367347</v>
      </c>
      <c r="I182" s="101" t="s">
        <v>19</v>
      </c>
      <c r="J182" s="86">
        <v>4.88</v>
      </c>
      <c r="K182" s="87">
        <v>2.9000000000000004</v>
      </c>
      <c r="L182" s="88">
        <v>7.78</v>
      </c>
      <c r="M182" s="46">
        <v>144</v>
      </c>
      <c r="N182" s="89">
        <v>28.499999999999996</v>
      </c>
      <c r="O182" s="275"/>
      <c r="P182" s="90"/>
      <c r="Q182" s="209"/>
      <c r="R182" s="90">
        <f>+P182+Q182</f>
        <v>0</v>
      </c>
      <c r="S182" s="210"/>
      <c r="T182" s="276"/>
      <c r="U182" s="182">
        <f>+H182+N182+T182</f>
        <v>73.39795918367346</v>
      </c>
      <c r="V182" s="190"/>
      <c r="W182" s="413">
        <f>+U182-V182</f>
        <v>73.39795918367346</v>
      </c>
      <c r="X182" s="20"/>
      <c r="Y182" s="83">
        <f>+F182+L182+R182</f>
        <v>23.080000000000002</v>
      </c>
      <c r="Z182" s="361"/>
      <c r="AA182" s="82">
        <f>+Y182-Z182</f>
        <v>23.080000000000002</v>
      </c>
    </row>
    <row r="183" spans="1:27" ht="14.25">
      <c r="A183" s="473" t="s">
        <v>134</v>
      </c>
      <c r="B183" s="473" t="s">
        <v>36</v>
      </c>
      <c r="C183" s="481" t="s">
        <v>19</v>
      </c>
      <c r="D183" s="85">
        <v>3.8</v>
      </c>
      <c r="E183" s="85">
        <v>11.500000000000002</v>
      </c>
      <c r="F183" s="84">
        <f>+D183+E183</f>
        <v>15.3</v>
      </c>
      <c r="G183" s="42">
        <v>55</v>
      </c>
      <c r="H183" s="92">
        <v>44.89795918367347</v>
      </c>
      <c r="I183" s="101" t="s">
        <v>19</v>
      </c>
      <c r="J183" s="86">
        <v>4.88</v>
      </c>
      <c r="K183" s="87">
        <v>2.9000000000000004</v>
      </c>
      <c r="L183" s="88">
        <f>+J183+K183</f>
        <v>7.78</v>
      </c>
      <c r="M183" s="46">
        <v>144</v>
      </c>
      <c r="N183" s="89">
        <v>28.499999999999996</v>
      </c>
      <c r="O183" s="78"/>
      <c r="P183" s="34"/>
      <c r="Q183" s="34"/>
      <c r="R183" s="90">
        <f>+P183+Q183</f>
        <v>0</v>
      </c>
      <c r="S183" s="34"/>
      <c r="T183" s="234"/>
      <c r="U183" s="182">
        <f>+H183+N183+T183</f>
        <v>73.39795918367346</v>
      </c>
      <c r="V183" s="190"/>
      <c r="W183" s="413">
        <f>+U183-V183</f>
        <v>73.39795918367346</v>
      </c>
      <c r="X183" s="20"/>
      <c r="Y183" s="83">
        <f>+F183+L183+R183</f>
        <v>23.080000000000002</v>
      </c>
      <c r="Z183" s="361"/>
      <c r="AA183" s="82">
        <f>+Y183-Z183</f>
        <v>23.080000000000002</v>
      </c>
    </row>
    <row r="184" spans="1:27" ht="14.25">
      <c r="A184" s="199" t="s">
        <v>712</v>
      </c>
      <c r="B184" s="198" t="s">
        <v>713</v>
      </c>
      <c r="C184" s="483"/>
      <c r="D184" s="40"/>
      <c r="E184" s="40"/>
      <c r="F184" s="84">
        <f>+D184+E184</f>
        <v>0</v>
      </c>
      <c r="G184" s="42"/>
      <c r="H184" s="415"/>
      <c r="I184" s="101" t="s">
        <v>19</v>
      </c>
      <c r="J184" s="86">
        <v>17.12</v>
      </c>
      <c r="K184" s="87">
        <v>5.28</v>
      </c>
      <c r="L184" s="88">
        <v>22.400000000000002</v>
      </c>
      <c r="M184" s="46">
        <v>56</v>
      </c>
      <c r="N184" s="89">
        <v>72.5</v>
      </c>
      <c r="O184" s="142"/>
      <c r="P184" s="90"/>
      <c r="Q184" s="102"/>
      <c r="R184" s="90">
        <f>+P184+Q184</f>
        <v>0</v>
      </c>
      <c r="S184" s="103"/>
      <c r="T184" s="230"/>
      <c r="U184" s="182">
        <f>+H184+N184+T184</f>
        <v>72.5</v>
      </c>
      <c r="V184" s="190"/>
      <c r="W184" s="413">
        <f>+U184-V184</f>
        <v>72.5</v>
      </c>
      <c r="X184" s="20"/>
      <c r="Y184" s="83">
        <f>+F184+L184+R184</f>
        <v>22.400000000000002</v>
      </c>
      <c r="Z184" s="363"/>
      <c r="AA184" s="82">
        <f>+Y184-Z184</f>
        <v>22.400000000000002</v>
      </c>
    </row>
    <row r="185" spans="1:27" ht="14.25">
      <c r="A185" s="198" t="s">
        <v>538</v>
      </c>
      <c r="B185" s="198" t="s">
        <v>46</v>
      </c>
      <c r="C185" s="483"/>
      <c r="D185" s="23"/>
      <c r="E185" s="23"/>
      <c r="F185" s="84">
        <f>+D185+E185</f>
        <v>0</v>
      </c>
      <c r="G185" s="23"/>
      <c r="H185" s="414"/>
      <c r="I185" s="101" t="s">
        <v>19</v>
      </c>
      <c r="J185" s="86">
        <v>17.12</v>
      </c>
      <c r="K185" s="87">
        <v>5.28</v>
      </c>
      <c r="L185" s="88">
        <f>+J185+K185</f>
        <v>22.400000000000002</v>
      </c>
      <c r="M185" s="46">
        <v>56</v>
      </c>
      <c r="N185" s="89">
        <v>72.5</v>
      </c>
      <c r="O185" s="77"/>
      <c r="P185" s="26"/>
      <c r="Q185" s="26"/>
      <c r="R185" s="90">
        <f>+P185+Q185</f>
        <v>0</v>
      </c>
      <c r="S185" s="27"/>
      <c r="T185" s="233"/>
      <c r="U185" s="182">
        <f>+H185+N185+T185</f>
        <v>72.5</v>
      </c>
      <c r="V185" s="190"/>
      <c r="W185" s="413">
        <f>+U185-V185</f>
        <v>72.5</v>
      </c>
      <c r="X185" s="20"/>
      <c r="Y185" s="83">
        <f>+F185+L185+R185</f>
        <v>22.400000000000002</v>
      </c>
      <c r="Z185" s="363"/>
      <c r="AA185" s="82">
        <f>+Y185-Z185</f>
        <v>22.400000000000002</v>
      </c>
    </row>
    <row r="186" spans="1:27" ht="14.25">
      <c r="A186" s="199" t="s">
        <v>631</v>
      </c>
      <c r="B186" s="199" t="s">
        <v>88</v>
      </c>
      <c r="C186" s="481"/>
      <c r="D186" s="85"/>
      <c r="E186" s="85"/>
      <c r="F186" s="84">
        <f>+D186+E186</f>
        <v>0</v>
      </c>
      <c r="G186" s="42"/>
      <c r="H186" s="227"/>
      <c r="I186" s="101" t="s">
        <v>19</v>
      </c>
      <c r="J186" s="86">
        <v>19.02</v>
      </c>
      <c r="K186" s="87">
        <v>3.38</v>
      </c>
      <c r="L186" s="88">
        <v>22.4</v>
      </c>
      <c r="M186" s="46">
        <v>57</v>
      </c>
      <c r="N186" s="89">
        <v>72</v>
      </c>
      <c r="O186" s="76"/>
      <c r="P186" s="66"/>
      <c r="Q186" s="66"/>
      <c r="R186" s="90">
        <f>+P186+Q186</f>
        <v>0</v>
      </c>
      <c r="S186" s="67"/>
      <c r="T186" s="231"/>
      <c r="U186" s="182">
        <f>+H186+N186+T186</f>
        <v>72</v>
      </c>
      <c r="V186" s="190"/>
      <c r="W186" s="413">
        <f>+U186-V186</f>
        <v>72</v>
      </c>
      <c r="X186" s="20"/>
      <c r="Y186" s="83">
        <f>+F186+L186+R186</f>
        <v>22.4</v>
      </c>
      <c r="Z186" s="361"/>
      <c r="AA186" s="82">
        <f>+Y186-Z186</f>
        <v>22.4</v>
      </c>
    </row>
    <row r="187" spans="1:27" ht="14.25">
      <c r="A187" s="198" t="s">
        <v>485</v>
      </c>
      <c r="B187" s="198" t="s">
        <v>36</v>
      </c>
      <c r="C187" s="483"/>
      <c r="D187" s="23"/>
      <c r="E187" s="23"/>
      <c r="F187" s="84">
        <f>+D187+E187</f>
        <v>0</v>
      </c>
      <c r="G187" s="23"/>
      <c r="H187" s="414"/>
      <c r="I187" s="101" t="s">
        <v>19</v>
      </c>
      <c r="J187" s="86">
        <v>22.28</v>
      </c>
      <c r="K187" s="87">
        <v>0</v>
      </c>
      <c r="L187" s="88">
        <f>+J187+K187</f>
        <v>22.28</v>
      </c>
      <c r="M187" s="46">
        <v>58</v>
      </c>
      <c r="N187" s="89">
        <v>71.5</v>
      </c>
      <c r="O187" s="76"/>
      <c r="P187" s="66"/>
      <c r="Q187" s="66"/>
      <c r="R187" s="90">
        <f>+P187+Q187</f>
        <v>0</v>
      </c>
      <c r="S187" s="67"/>
      <c r="T187" s="231"/>
      <c r="U187" s="182">
        <f>+H187+N187+T187</f>
        <v>71.5</v>
      </c>
      <c r="V187" s="190"/>
      <c r="W187" s="413">
        <f>+U187-V187</f>
        <v>71.5</v>
      </c>
      <c r="X187" s="20"/>
      <c r="Y187" s="83">
        <f>+F187+L187+R187</f>
        <v>22.28</v>
      </c>
      <c r="Z187" s="361"/>
      <c r="AA187" s="82">
        <f>+Y187-Z187</f>
        <v>22.28</v>
      </c>
    </row>
    <row r="188" spans="1:27" ht="14.25">
      <c r="A188" s="199" t="s">
        <v>652</v>
      </c>
      <c r="B188" s="198" t="s">
        <v>97</v>
      </c>
      <c r="C188" s="483"/>
      <c r="D188" s="23"/>
      <c r="E188" s="23"/>
      <c r="F188" s="84">
        <f>+D188+E188</f>
        <v>0</v>
      </c>
      <c r="G188" s="23"/>
      <c r="H188" s="414"/>
      <c r="I188" s="101" t="s">
        <v>19</v>
      </c>
      <c r="J188" s="86">
        <v>22.28</v>
      </c>
      <c r="K188" s="87">
        <v>0</v>
      </c>
      <c r="L188" s="88">
        <v>22.28</v>
      </c>
      <c r="M188" s="46">
        <v>58</v>
      </c>
      <c r="N188" s="89">
        <v>71.5</v>
      </c>
      <c r="O188" s="78"/>
      <c r="P188" s="34"/>
      <c r="Q188" s="34"/>
      <c r="R188" s="90">
        <f>+P188+Q188</f>
        <v>0</v>
      </c>
      <c r="S188" s="34"/>
      <c r="T188" s="234"/>
      <c r="U188" s="182">
        <f>+H188+N188+T188</f>
        <v>71.5</v>
      </c>
      <c r="V188" s="190"/>
      <c r="W188" s="413">
        <f>+U188-V188</f>
        <v>71.5</v>
      </c>
      <c r="X188" s="20"/>
      <c r="Y188" s="83">
        <f>+F188+L188+R188</f>
        <v>22.28</v>
      </c>
      <c r="Z188" s="361"/>
      <c r="AA188" s="82">
        <f>+Y188-Z188</f>
        <v>22.28</v>
      </c>
    </row>
    <row r="189" spans="1:27" ht="14.25">
      <c r="A189" s="473" t="s">
        <v>179</v>
      </c>
      <c r="B189" s="473" t="s">
        <v>411</v>
      </c>
      <c r="C189" s="481" t="s">
        <v>19</v>
      </c>
      <c r="D189" s="85">
        <v>16.92</v>
      </c>
      <c r="E189" s="85">
        <v>7.74</v>
      </c>
      <c r="F189" s="84">
        <f>+D189+E189</f>
        <v>24.660000000000004</v>
      </c>
      <c r="G189" s="42">
        <v>29</v>
      </c>
      <c r="H189" s="261">
        <v>71.42857142857143</v>
      </c>
      <c r="I189" s="101"/>
      <c r="J189" s="86"/>
      <c r="K189" s="87"/>
      <c r="L189" s="88">
        <f>+J189+K189</f>
        <v>0</v>
      </c>
      <c r="M189" s="46"/>
      <c r="N189" s="89"/>
      <c r="O189" s="275"/>
      <c r="P189" s="90"/>
      <c r="Q189" s="209"/>
      <c r="R189" s="90">
        <f>+P189+Q189</f>
        <v>0</v>
      </c>
      <c r="S189" s="210"/>
      <c r="T189" s="276"/>
      <c r="U189" s="182">
        <f>+H189+N189+T189</f>
        <v>71.42857142857143</v>
      </c>
      <c r="V189" s="190"/>
      <c r="W189" s="413">
        <f>+U189-V189</f>
        <v>71.42857142857143</v>
      </c>
      <c r="X189" s="20"/>
      <c r="Y189" s="83">
        <f>+F189+L189+R189</f>
        <v>24.660000000000004</v>
      </c>
      <c r="Z189" s="361"/>
      <c r="AA189" s="82">
        <f>+Y189-Z189</f>
        <v>24.660000000000004</v>
      </c>
    </row>
    <row r="190" spans="1:27" ht="14.25">
      <c r="A190" s="199" t="s">
        <v>308</v>
      </c>
      <c r="B190" s="200" t="s">
        <v>227</v>
      </c>
      <c r="C190" s="483"/>
      <c r="D190" s="40"/>
      <c r="E190" s="40"/>
      <c r="F190" s="84">
        <f>+D190+E190</f>
        <v>0</v>
      </c>
      <c r="G190" s="42"/>
      <c r="H190" s="415"/>
      <c r="I190" s="101" t="s">
        <v>8</v>
      </c>
      <c r="J190" s="86">
        <v>14.62</v>
      </c>
      <c r="K190" s="87">
        <v>7.4399999999999995</v>
      </c>
      <c r="L190" s="88">
        <v>22.06</v>
      </c>
      <c r="M190" s="46">
        <v>59</v>
      </c>
      <c r="N190" s="89">
        <v>71</v>
      </c>
      <c r="O190" s="142"/>
      <c r="P190" s="90"/>
      <c r="Q190" s="102"/>
      <c r="R190" s="90">
        <f>+P190+Q190</f>
        <v>0</v>
      </c>
      <c r="S190" s="103"/>
      <c r="T190" s="230"/>
      <c r="U190" s="182">
        <f>+H190+N190+T190</f>
        <v>71</v>
      </c>
      <c r="V190" s="190"/>
      <c r="W190" s="413">
        <f>+U190-V190</f>
        <v>71</v>
      </c>
      <c r="X190" s="20"/>
      <c r="Y190" s="83">
        <f>+F190+L190+R190</f>
        <v>22.06</v>
      </c>
      <c r="Z190" s="361"/>
      <c r="AA190" s="82">
        <f>+Y190-Z190</f>
        <v>22.06</v>
      </c>
    </row>
    <row r="191" spans="1:27" ht="14.25">
      <c r="A191" s="198" t="s">
        <v>290</v>
      </c>
      <c r="B191" s="198" t="s">
        <v>227</v>
      </c>
      <c r="C191" s="483"/>
      <c r="D191" s="23"/>
      <c r="E191" s="23"/>
      <c r="F191" s="84">
        <f>+D191+E191</f>
        <v>0</v>
      </c>
      <c r="G191" s="23"/>
      <c r="H191" s="414"/>
      <c r="I191" s="101" t="s">
        <v>8</v>
      </c>
      <c r="J191" s="86">
        <v>14.62</v>
      </c>
      <c r="K191" s="87">
        <v>7.4399999999999995</v>
      </c>
      <c r="L191" s="88">
        <f>+J191+K191</f>
        <v>22.06</v>
      </c>
      <c r="M191" s="46">
        <v>59</v>
      </c>
      <c r="N191" s="89">
        <v>71</v>
      </c>
      <c r="O191" s="275"/>
      <c r="P191" s="90"/>
      <c r="Q191" s="209"/>
      <c r="R191" s="90">
        <f>+P191+Q191</f>
        <v>0</v>
      </c>
      <c r="S191" s="210"/>
      <c r="T191" s="276"/>
      <c r="U191" s="182">
        <f>+H191+N191+T191</f>
        <v>71</v>
      </c>
      <c r="V191" s="190"/>
      <c r="W191" s="413">
        <f>+U191-V191</f>
        <v>71</v>
      </c>
      <c r="X191" s="20"/>
      <c r="Y191" s="83">
        <f>+F191+L191+R191</f>
        <v>22.06</v>
      </c>
      <c r="Z191" s="361"/>
      <c r="AA191" s="82">
        <f>+Y191-Z191</f>
        <v>22.06</v>
      </c>
    </row>
    <row r="192" spans="1:27" ht="14.25">
      <c r="A192" s="199" t="s">
        <v>636</v>
      </c>
      <c r="B192" s="198" t="s">
        <v>31</v>
      </c>
      <c r="C192" s="483"/>
      <c r="D192" s="40"/>
      <c r="E192" s="40"/>
      <c r="F192" s="84">
        <f>+D192+E192</f>
        <v>0</v>
      </c>
      <c r="G192" s="42"/>
      <c r="H192" s="415"/>
      <c r="I192" s="101" t="s">
        <v>19</v>
      </c>
      <c r="J192" s="86">
        <v>7.25</v>
      </c>
      <c r="K192" s="87">
        <v>14.77</v>
      </c>
      <c r="L192" s="88">
        <v>22.02</v>
      </c>
      <c r="M192" s="46">
        <v>60</v>
      </c>
      <c r="N192" s="89">
        <v>70.5</v>
      </c>
      <c r="O192" s="142"/>
      <c r="P192" s="90"/>
      <c r="Q192" s="102"/>
      <c r="R192" s="90">
        <f>+P192+Q192</f>
        <v>0</v>
      </c>
      <c r="S192" s="103"/>
      <c r="T192" s="230"/>
      <c r="U192" s="182">
        <f>+H192+N192+T192</f>
        <v>70.5</v>
      </c>
      <c r="V192" s="190"/>
      <c r="W192" s="413">
        <f>+U192-V192</f>
        <v>70.5</v>
      </c>
      <c r="X192" s="20"/>
      <c r="Y192" s="83">
        <f>+F192+L192+R192</f>
        <v>22.02</v>
      </c>
      <c r="Z192" s="361"/>
      <c r="AA192" s="82">
        <f>+Y192-Z192</f>
        <v>22.02</v>
      </c>
    </row>
    <row r="193" spans="1:27" ht="14.25">
      <c r="A193" s="198" t="s">
        <v>471</v>
      </c>
      <c r="B193" s="198" t="s">
        <v>34</v>
      </c>
      <c r="C193" s="481"/>
      <c r="D193" s="85"/>
      <c r="E193" s="85"/>
      <c r="F193" s="84">
        <f>+D193+E193</f>
        <v>0</v>
      </c>
      <c r="G193" s="42"/>
      <c r="H193" s="228"/>
      <c r="I193" s="101" t="s">
        <v>19</v>
      </c>
      <c r="J193" s="86">
        <v>7.25</v>
      </c>
      <c r="K193" s="87">
        <v>14.77</v>
      </c>
      <c r="L193" s="88">
        <f>+J193+K193</f>
        <v>22.02</v>
      </c>
      <c r="M193" s="46">
        <v>60</v>
      </c>
      <c r="N193" s="89">
        <v>70.5</v>
      </c>
      <c r="O193" s="143"/>
      <c r="P193" s="90"/>
      <c r="Q193" s="102"/>
      <c r="R193" s="90">
        <f>+P193+Q193</f>
        <v>0</v>
      </c>
      <c r="S193" s="103"/>
      <c r="T193" s="230"/>
      <c r="U193" s="182">
        <f>+H193+N193+T193</f>
        <v>70.5</v>
      </c>
      <c r="V193" s="190"/>
      <c r="W193" s="413">
        <f>+U193-V193</f>
        <v>70.5</v>
      </c>
      <c r="X193" s="20"/>
      <c r="Y193" s="83">
        <f>+F193+L193+R193</f>
        <v>22.02</v>
      </c>
      <c r="Z193" s="361"/>
      <c r="AA193" s="82">
        <f>+Y193-Z193</f>
        <v>22.02</v>
      </c>
    </row>
    <row r="194" spans="1:27" ht="14.25">
      <c r="A194" s="473" t="s">
        <v>392</v>
      </c>
      <c r="B194" s="473" t="s">
        <v>35</v>
      </c>
      <c r="C194" s="481" t="s">
        <v>8</v>
      </c>
      <c r="D194" s="85">
        <v>23.16</v>
      </c>
      <c r="E194" s="85">
        <v>1.5</v>
      </c>
      <c r="F194" s="84">
        <f>+D194+E194</f>
        <v>24.66</v>
      </c>
      <c r="G194" s="42">
        <v>30</v>
      </c>
      <c r="H194" s="92">
        <v>70.40816326530613</v>
      </c>
      <c r="I194" s="101"/>
      <c r="J194" s="86"/>
      <c r="K194" s="87"/>
      <c r="L194" s="88">
        <f>+J194+K194</f>
        <v>0</v>
      </c>
      <c r="M194" s="46"/>
      <c r="N194" s="89"/>
      <c r="O194" s="143"/>
      <c r="P194" s="90"/>
      <c r="Q194" s="102"/>
      <c r="R194" s="90">
        <f>+P194+Q194</f>
        <v>0</v>
      </c>
      <c r="S194" s="103"/>
      <c r="T194" s="230"/>
      <c r="U194" s="182">
        <f>+H194+N194+T194</f>
        <v>70.40816326530613</v>
      </c>
      <c r="V194" s="189"/>
      <c r="W194" s="413">
        <f>+U194-V194</f>
        <v>70.40816326530613</v>
      </c>
      <c r="X194" s="20"/>
      <c r="Y194" s="83">
        <f>+F194+L194+R194</f>
        <v>24.66</v>
      </c>
      <c r="Z194" s="185"/>
      <c r="AA194" s="82">
        <f>+Y194-Z194</f>
        <v>24.66</v>
      </c>
    </row>
    <row r="195" spans="1:27" ht="14.25">
      <c r="A195" s="473" t="s">
        <v>380</v>
      </c>
      <c r="B195" s="473" t="s">
        <v>228</v>
      </c>
      <c r="C195" s="481" t="s">
        <v>19</v>
      </c>
      <c r="D195" s="85">
        <v>12.120000000000001</v>
      </c>
      <c r="E195" s="85">
        <v>12.280000000000001</v>
      </c>
      <c r="F195" s="84">
        <f>+D195+E195</f>
        <v>24.400000000000002</v>
      </c>
      <c r="G195" s="42">
        <v>31</v>
      </c>
      <c r="H195" s="92">
        <v>69.38775510204081</v>
      </c>
      <c r="I195" s="101"/>
      <c r="J195" s="86"/>
      <c r="K195" s="87"/>
      <c r="L195" s="88">
        <f>+J195+K195</f>
        <v>0</v>
      </c>
      <c r="M195" s="46"/>
      <c r="N195" s="89"/>
      <c r="O195" s="275"/>
      <c r="P195" s="90"/>
      <c r="Q195" s="209"/>
      <c r="R195" s="90">
        <f>+P195+Q195</f>
        <v>0</v>
      </c>
      <c r="S195" s="210"/>
      <c r="T195" s="276"/>
      <c r="U195" s="182">
        <f>+H195+N195+T195</f>
        <v>69.38775510204081</v>
      </c>
      <c r="V195" s="190"/>
      <c r="W195" s="413">
        <f>+U195-V195</f>
        <v>69.38775510204081</v>
      </c>
      <c r="X195" s="20"/>
      <c r="Y195" s="83">
        <f>+F195+L195+R195</f>
        <v>24.400000000000002</v>
      </c>
      <c r="Z195" s="361"/>
      <c r="AA195" s="82">
        <f>+Y195-Z195</f>
        <v>24.400000000000002</v>
      </c>
    </row>
    <row r="196" spans="1:27" ht="14.25">
      <c r="A196" s="473" t="s">
        <v>350</v>
      </c>
      <c r="B196" s="473" t="s">
        <v>351</v>
      </c>
      <c r="C196" s="481" t="s">
        <v>19</v>
      </c>
      <c r="D196" s="85">
        <v>12.120000000000001</v>
      </c>
      <c r="E196" s="85">
        <v>12.280000000000001</v>
      </c>
      <c r="F196" s="84">
        <f>+D196+E196</f>
        <v>24.400000000000002</v>
      </c>
      <c r="G196" s="42">
        <v>31</v>
      </c>
      <c r="H196" s="92">
        <v>69.38775510204081</v>
      </c>
      <c r="I196" s="101"/>
      <c r="J196" s="86"/>
      <c r="K196" s="87"/>
      <c r="L196" s="88">
        <f>+J196+K196</f>
        <v>0</v>
      </c>
      <c r="M196" s="46"/>
      <c r="N196" s="89"/>
      <c r="O196" s="275"/>
      <c r="P196" s="90"/>
      <c r="Q196" s="209"/>
      <c r="R196" s="90">
        <f>+P196+Q196</f>
        <v>0</v>
      </c>
      <c r="S196" s="210"/>
      <c r="T196" s="276"/>
      <c r="U196" s="182">
        <f>+H196+N196+T196</f>
        <v>69.38775510204081</v>
      </c>
      <c r="V196" s="190"/>
      <c r="W196" s="413">
        <f>+U196-V196</f>
        <v>69.38775510204081</v>
      </c>
      <c r="X196" s="20"/>
      <c r="Y196" s="83">
        <f>+F196+L196+R196</f>
        <v>24.400000000000002</v>
      </c>
      <c r="Z196" s="361"/>
      <c r="AA196" s="82">
        <f>+Y196-Z196</f>
        <v>24.400000000000002</v>
      </c>
    </row>
    <row r="197" spans="1:27" ht="14.25">
      <c r="A197" s="197" t="s">
        <v>420</v>
      </c>
      <c r="B197" s="197" t="s">
        <v>97</v>
      </c>
      <c r="C197" s="483"/>
      <c r="D197" s="23"/>
      <c r="E197" s="23"/>
      <c r="F197" s="84">
        <f>+D197+E197</f>
        <v>0</v>
      </c>
      <c r="G197" s="23"/>
      <c r="H197" s="414"/>
      <c r="I197" s="417" t="s">
        <v>19</v>
      </c>
      <c r="J197" s="86">
        <v>14.14</v>
      </c>
      <c r="K197" s="87">
        <v>7.18</v>
      </c>
      <c r="L197" s="88">
        <f>+J197+K197</f>
        <v>21.32</v>
      </c>
      <c r="M197" s="46">
        <v>63</v>
      </c>
      <c r="N197" s="89">
        <v>69</v>
      </c>
      <c r="O197" s="77"/>
      <c r="P197" s="26"/>
      <c r="Q197" s="26"/>
      <c r="R197" s="90">
        <f>+P197+Q197</f>
        <v>0</v>
      </c>
      <c r="S197" s="27"/>
      <c r="T197" s="233"/>
      <c r="U197" s="182">
        <f>+H197+N197+T197</f>
        <v>69</v>
      </c>
      <c r="V197" s="190"/>
      <c r="W197" s="413">
        <f>+U197-V197</f>
        <v>69</v>
      </c>
      <c r="X197" s="20"/>
      <c r="Y197" s="83">
        <f>+F197+L197+R197</f>
        <v>21.32</v>
      </c>
      <c r="Z197" s="361"/>
      <c r="AA197" s="82">
        <f>+Y197-Z197</f>
        <v>21.32</v>
      </c>
    </row>
    <row r="198" spans="1:27" ht="14.25">
      <c r="A198" s="199" t="s">
        <v>575</v>
      </c>
      <c r="B198" s="200" t="s">
        <v>97</v>
      </c>
      <c r="C198" s="483"/>
      <c r="D198" s="40"/>
      <c r="E198" s="40"/>
      <c r="F198" s="84">
        <f>+D198+E198</f>
        <v>0</v>
      </c>
      <c r="G198" s="42"/>
      <c r="H198" s="415"/>
      <c r="I198" s="101" t="s">
        <v>19</v>
      </c>
      <c r="J198" s="86">
        <v>14.14</v>
      </c>
      <c r="K198" s="87">
        <v>7.18</v>
      </c>
      <c r="L198" s="88">
        <v>21.32</v>
      </c>
      <c r="M198" s="46">
        <v>63</v>
      </c>
      <c r="N198" s="89">
        <v>69</v>
      </c>
      <c r="O198" s="76"/>
      <c r="P198" s="66"/>
      <c r="Q198" s="66"/>
      <c r="R198" s="90">
        <f>+P198+Q198</f>
        <v>0</v>
      </c>
      <c r="S198" s="67"/>
      <c r="T198" s="231"/>
      <c r="U198" s="182">
        <f>+H198+N198+T198</f>
        <v>69</v>
      </c>
      <c r="V198" s="190"/>
      <c r="W198" s="413">
        <f>+U198-V198</f>
        <v>69</v>
      </c>
      <c r="X198" s="20"/>
      <c r="Y198" s="83">
        <f>+F198+L198+R198</f>
        <v>21.32</v>
      </c>
      <c r="Z198" s="361"/>
      <c r="AA198" s="82">
        <f>+Y198-Z198</f>
        <v>21.32</v>
      </c>
    </row>
    <row r="199" spans="1:27" ht="14.25">
      <c r="A199" s="473" t="s">
        <v>169</v>
      </c>
      <c r="B199" s="473" t="s">
        <v>170</v>
      </c>
      <c r="C199" s="481" t="s">
        <v>19</v>
      </c>
      <c r="D199" s="85">
        <v>3.56</v>
      </c>
      <c r="E199" s="85">
        <v>0</v>
      </c>
      <c r="F199" s="84">
        <f>+D199+E199</f>
        <v>3.56</v>
      </c>
      <c r="G199" s="42">
        <v>89</v>
      </c>
      <c r="H199" s="92">
        <v>10.204081632653061</v>
      </c>
      <c r="I199" s="101" t="s">
        <v>19</v>
      </c>
      <c r="J199" s="86">
        <v>10.04</v>
      </c>
      <c r="K199" s="87">
        <v>6.72</v>
      </c>
      <c r="L199" s="88">
        <v>16.759999999999998</v>
      </c>
      <c r="M199" s="46">
        <v>84</v>
      </c>
      <c r="N199" s="89">
        <v>58.5</v>
      </c>
      <c r="O199" s="78"/>
      <c r="P199" s="34"/>
      <c r="Q199" s="34"/>
      <c r="R199" s="90">
        <f>+P199+Q199</f>
        <v>0</v>
      </c>
      <c r="S199" s="34"/>
      <c r="T199" s="234"/>
      <c r="U199" s="182">
        <f>+H199+N199+T199</f>
        <v>68.70408163265306</v>
      </c>
      <c r="V199" s="190"/>
      <c r="W199" s="413">
        <f>+U199-V199</f>
        <v>68.70408163265306</v>
      </c>
      <c r="X199" s="20"/>
      <c r="Y199" s="83">
        <f>+F199+L199+R199</f>
        <v>20.319999999999997</v>
      </c>
      <c r="Z199" s="363"/>
      <c r="AA199" s="82">
        <f>+Y199-Z199</f>
        <v>20.319999999999997</v>
      </c>
    </row>
    <row r="200" spans="1:27" ht="14.25">
      <c r="A200" s="473" t="s">
        <v>96</v>
      </c>
      <c r="B200" s="473" t="s">
        <v>97</v>
      </c>
      <c r="C200" s="481" t="s">
        <v>19</v>
      </c>
      <c r="D200" s="85">
        <v>3.56</v>
      </c>
      <c r="E200" s="85">
        <v>0</v>
      </c>
      <c r="F200" s="84">
        <f>+D200+E200</f>
        <v>3.56</v>
      </c>
      <c r="G200" s="42">
        <v>89</v>
      </c>
      <c r="H200" s="92">
        <v>10.204081632653061</v>
      </c>
      <c r="I200" s="101" t="s">
        <v>19</v>
      </c>
      <c r="J200" s="86">
        <v>10.04</v>
      </c>
      <c r="K200" s="87">
        <v>6.72</v>
      </c>
      <c r="L200" s="88">
        <v>16.759999999999998</v>
      </c>
      <c r="M200" s="46">
        <v>84</v>
      </c>
      <c r="N200" s="89">
        <v>58.5</v>
      </c>
      <c r="O200" s="77"/>
      <c r="P200" s="26"/>
      <c r="Q200" s="26"/>
      <c r="R200" s="90">
        <f>+P200+Q200</f>
        <v>0</v>
      </c>
      <c r="S200" s="27"/>
      <c r="T200" s="233"/>
      <c r="U200" s="182">
        <f>+H200+N200+T200</f>
        <v>68.70408163265306</v>
      </c>
      <c r="V200" s="190"/>
      <c r="W200" s="413">
        <f>+U200-V200</f>
        <v>68.70408163265306</v>
      </c>
      <c r="X200" s="20"/>
      <c r="Y200" s="83">
        <f>+F200+L200+R200</f>
        <v>20.319999999999997</v>
      </c>
      <c r="Z200" s="361"/>
      <c r="AA200" s="82">
        <f>+Y200-Z200</f>
        <v>20.319999999999997</v>
      </c>
    </row>
    <row r="201" spans="1:27" ht="14.25">
      <c r="A201" s="473" t="s">
        <v>146</v>
      </c>
      <c r="B201" s="473" t="s">
        <v>147</v>
      </c>
      <c r="C201" s="481" t="s">
        <v>19</v>
      </c>
      <c r="D201" s="85">
        <v>1.78</v>
      </c>
      <c r="E201" s="85">
        <v>15.139999999999999</v>
      </c>
      <c r="F201" s="84">
        <f>+D201+E201</f>
        <v>16.919999999999998</v>
      </c>
      <c r="G201" s="42">
        <v>45</v>
      </c>
      <c r="H201" s="92">
        <v>55.10204081632652</v>
      </c>
      <c r="I201" s="101" t="s">
        <v>19</v>
      </c>
      <c r="J201" s="86">
        <v>2.88</v>
      </c>
      <c r="K201" s="87">
        <v>0</v>
      </c>
      <c r="L201" s="88">
        <v>2.88</v>
      </c>
      <c r="M201" s="46">
        <v>175</v>
      </c>
      <c r="N201" s="89">
        <v>13</v>
      </c>
      <c r="O201" s="275"/>
      <c r="P201" s="90"/>
      <c r="Q201" s="209"/>
      <c r="R201" s="90">
        <f>+P201+Q201</f>
        <v>0</v>
      </c>
      <c r="S201" s="210"/>
      <c r="T201" s="276"/>
      <c r="U201" s="182">
        <f>+H201+N201+T201</f>
        <v>68.10204081632652</v>
      </c>
      <c r="V201" s="190"/>
      <c r="W201" s="413">
        <f>+U201-V201</f>
        <v>68.10204081632652</v>
      </c>
      <c r="X201" s="20"/>
      <c r="Y201" s="83">
        <f>+F201+L201+R201</f>
        <v>19.799999999999997</v>
      </c>
      <c r="Z201" s="361"/>
      <c r="AA201" s="82">
        <f>+Y201-Z201</f>
        <v>19.799999999999997</v>
      </c>
    </row>
    <row r="202" spans="1:27" ht="14.25">
      <c r="A202" s="199" t="s">
        <v>690</v>
      </c>
      <c r="B202" s="198" t="s">
        <v>35</v>
      </c>
      <c r="C202" s="481" t="s">
        <v>19</v>
      </c>
      <c r="D202" s="85">
        <v>8.58</v>
      </c>
      <c r="E202" s="85">
        <v>0</v>
      </c>
      <c r="F202" s="84">
        <f>+D202+E202</f>
        <v>8.58</v>
      </c>
      <c r="G202" s="42">
        <v>78</v>
      </c>
      <c r="H202" s="92">
        <v>21.428571428571427</v>
      </c>
      <c r="I202" s="101" t="s">
        <v>19</v>
      </c>
      <c r="J202" s="86">
        <v>13.4</v>
      </c>
      <c r="K202" s="87">
        <v>0</v>
      </c>
      <c r="L202" s="88">
        <v>13.4</v>
      </c>
      <c r="M202" s="46">
        <v>109</v>
      </c>
      <c r="N202" s="89">
        <v>46</v>
      </c>
      <c r="O202" s="77"/>
      <c r="P202" s="26"/>
      <c r="Q202" s="26"/>
      <c r="R202" s="90">
        <f>+P202+Q202</f>
        <v>0</v>
      </c>
      <c r="S202" s="27"/>
      <c r="T202" s="233"/>
      <c r="U202" s="182">
        <f>+H202+N202+T202</f>
        <v>67.42857142857143</v>
      </c>
      <c r="V202" s="190"/>
      <c r="W202" s="413">
        <f>+U202-V202</f>
        <v>67.42857142857143</v>
      </c>
      <c r="X202" s="20"/>
      <c r="Y202" s="83">
        <f>+F202+L202+R202</f>
        <v>21.98</v>
      </c>
      <c r="Z202" s="361"/>
      <c r="AA202" s="82">
        <f>+Y202-Z202</f>
        <v>21.98</v>
      </c>
    </row>
    <row r="203" spans="1:27" ht="14.25">
      <c r="A203" s="473" t="s">
        <v>125</v>
      </c>
      <c r="B203" s="473" t="s">
        <v>35</v>
      </c>
      <c r="C203" s="481" t="s">
        <v>19</v>
      </c>
      <c r="D203" s="85">
        <v>8.58</v>
      </c>
      <c r="E203" s="85">
        <v>0</v>
      </c>
      <c r="F203" s="84">
        <f>+D203+E203</f>
        <v>8.58</v>
      </c>
      <c r="G203" s="42">
        <v>78</v>
      </c>
      <c r="H203" s="92">
        <v>21.428571428571427</v>
      </c>
      <c r="I203" s="101" t="s">
        <v>19</v>
      </c>
      <c r="J203" s="86">
        <v>13.4</v>
      </c>
      <c r="K203" s="87">
        <v>0</v>
      </c>
      <c r="L203" s="88">
        <v>13.4</v>
      </c>
      <c r="M203" s="46">
        <v>109</v>
      </c>
      <c r="N203" s="89">
        <v>46</v>
      </c>
      <c r="O203" s="275"/>
      <c r="P203" s="90"/>
      <c r="Q203" s="209"/>
      <c r="R203" s="90">
        <f>+P203+Q203</f>
        <v>0</v>
      </c>
      <c r="S203" s="210"/>
      <c r="T203" s="276"/>
      <c r="U203" s="182">
        <f>+H203+N203+T203</f>
        <v>67.42857142857143</v>
      </c>
      <c r="V203" s="190"/>
      <c r="W203" s="413">
        <f>+U203-V203</f>
        <v>67.42857142857143</v>
      </c>
      <c r="X203" s="20"/>
      <c r="Y203" s="83">
        <f>+F203+L203+R203</f>
        <v>21.98</v>
      </c>
      <c r="Z203" s="361"/>
      <c r="AA203" s="82">
        <f>+Y203-Z203</f>
        <v>21.98</v>
      </c>
    </row>
    <row r="204" spans="1:27" ht="14.25">
      <c r="A204" s="473" t="s">
        <v>171</v>
      </c>
      <c r="B204" s="473" t="s">
        <v>147</v>
      </c>
      <c r="C204" s="481" t="s">
        <v>19</v>
      </c>
      <c r="D204" s="85">
        <v>0</v>
      </c>
      <c r="E204" s="85">
        <v>23.9</v>
      </c>
      <c r="F204" s="84">
        <f>+D204+E204</f>
        <v>23.9</v>
      </c>
      <c r="G204" s="42">
        <v>33</v>
      </c>
      <c r="H204" s="92">
        <v>67.3469387755102</v>
      </c>
      <c r="I204" s="101"/>
      <c r="J204" s="86"/>
      <c r="K204" s="87"/>
      <c r="L204" s="88">
        <f>+J204+K204</f>
        <v>0</v>
      </c>
      <c r="M204" s="46"/>
      <c r="N204" s="89"/>
      <c r="O204" s="275"/>
      <c r="P204" s="90"/>
      <c r="Q204" s="209"/>
      <c r="R204" s="90">
        <f>+P204+Q204</f>
        <v>0</v>
      </c>
      <c r="S204" s="210"/>
      <c r="T204" s="276"/>
      <c r="U204" s="182">
        <f>+H204+N204+T204</f>
        <v>67.3469387755102</v>
      </c>
      <c r="V204" s="193"/>
      <c r="W204" s="413">
        <f>+U204-V204</f>
        <v>67.3469387755102</v>
      </c>
      <c r="X204" s="20"/>
      <c r="Y204" s="83">
        <f>+F204+L204+R204</f>
        <v>23.9</v>
      </c>
      <c r="Z204" s="187"/>
      <c r="AA204" s="82">
        <f>+Y204-Z204</f>
        <v>23.9</v>
      </c>
    </row>
    <row r="205" spans="1:27" ht="14.25">
      <c r="A205" s="199" t="s">
        <v>580</v>
      </c>
      <c r="B205" s="199" t="s">
        <v>161</v>
      </c>
      <c r="C205" s="483"/>
      <c r="D205" s="23"/>
      <c r="E205" s="23"/>
      <c r="F205" s="84">
        <f>+D205+E205</f>
        <v>0</v>
      </c>
      <c r="G205" s="23"/>
      <c r="H205" s="414"/>
      <c r="I205" s="101" t="s">
        <v>19</v>
      </c>
      <c r="J205" s="86">
        <v>12.7</v>
      </c>
      <c r="K205" s="87">
        <v>8.04</v>
      </c>
      <c r="L205" s="88">
        <v>20.74</v>
      </c>
      <c r="M205" s="46">
        <v>68</v>
      </c>
      <c r="N205" s="89">
        <v>66.5</v>
      </c>
      <c r="O205" s="77"/>
      <c r="P205" s="26"/>
      <c r="Q205" s="26"/>
      <c r="R205" s="90">
        <f>+P205+Q205</f>
        <v>0</v>
      </c>
      <c r="S205" s="27"/>
      <c r="T205" s="233"/>
      <c r="U205" s="182">
        <f>+H205+N205+T205</f>
        <v>66.5</v>
      </c>
      <c r="V205" s="190"/>
      <c r="W205" s="413">
        <f>+U205-V205</f>
        <v>66.5</v>
      </c>
      <c r="X205" s="20"/>
      <c r="Y205" s="83">
        <f>+F205+L205+R205</f>
        <v>20.74</v>
      </c>
      <c r="Z205" s="361"/>
      <c r="AA205" s="82">
        <f>+Y205-Z205</f>
        <v>20.74</v>
      </c>
    </row>
    <row r="206" spans="1:27" ht="14.25">
      <c r="A206" s="197" t="s">
        <v>203</v>
      </c>
      <c r="B206" s="197" t="s">
        <v>46</v>
      </c>
      <c r="C206" s="481" t="s">
        <v>19</v>
      </c>
      <c r="D206" s="85">
        <v>6.06</v>
      </c>
      <c r="E206" s="85">
        <v>0</v>
      </c>
      <c r="F206" s="84">
        <f>+D206+E206</f>
        <v>6.06</v>
      </c>
      <c r="G206" s="42"/>
      <c r="H206" s="415"/>
      <c r="I206" s="101" t="s">
        <v>19</v>
      </c>
      <c r="J206" s="86">
        <v>12.7</v>
      </c>
      <c r="K206" s="87">
        <v>8.04</v>
      </c>
      <c r="L206" s="88">
        <f>+J206+K206</f>
        <v>20.74</v>
      </c>
      <c r="M206" s="46">
        <v>68</v>
      </c>
      <c r="N206" s="89">
        <v>66.5</v>
      </c>
      <c r="O206" s="79"/>
      <c r="P206" s="30"/>
      <c r="Q206" s="31"/>
      <c r="R206" s="90">
        <f>+P206+Q206</f>
        <v>0</v>
      </c>
      <c r="S206" s="32"/>
      <c r="T206" s="232"/>
      <c r="U206" s="182">
        <f>+H206+N206+T206</f>
        <v>66.5</v>
      </c>
      <c r="V206" s="190"/>
      <c r="W206" s="413">
        <f>+U206-V206</f>
        <v>66.5</v>
      </c>
      <c r="X206" s="20"/>
      <c r="Y206" s="83">
        <f>+F206+L206+R206</f>
        <v>26.799999999999997</v>
      </c>
      <c r="Z206" s="361"/>
      <c r="AA206" s="82">
        <f>+Y206-Z206</f>
        <v>26.799999999999997</v>
      </c>
    </row>
    <row r="207" spans="1:27" ht="14.25">
      <c r="A207" s="199" t="s">
        <v>610</v>
      </c>
      <c r="B207" s="198" t="s">
        <v>588</v>
      </c>
      <c r="C207" s="481"/>
      <c r="D207" s="85"/>
      <c r="E207" s="85"/>
      <c r="F207" s="84">
        <f>+D207+E207</f>
        <v>0</v>
      </c>
      <c r="G207" s="42"/>
      <c r="H207" s="227"/>
      <c r="I207" s="101" t="s">
        <v>19</v>
      </c>
      <c r="J207" s="86">
        <v>1.06</v>
      </c>
      <c r="K207" s="87">
        <v>19.459999999999997</v>
      </c>
      <c r="L207" s="88">
        <v>20.519999999999996</v>
      </c>
      <c r="M207" s="46">
        <v>69</v>
      </c>
      <c r="N207" s="89">
        <v>66</v>
      </c>
      <c r="O207" s="142"/>
      <c r="P207" s="90"/>
      <c r="Q207" s="102"/>
      <c r="R207" s="90">
        <f>+P207+Q207</f>
        <v>0</v>
      </c>
      <c r="S207" s="103"/>
      <c r="T207" s="230"/>
      <c r="U207" s="182">
        <f>+H207+N207+T207</f>
        <v>66</v>
      </c>
      <c r="V207" s="191"/>
      <c r="W207" s="413">
        <f>+U207-V207</f>
        <v>66</v>
      </c>
      <c r="X207" s="20"/>
      <c r="Y207" s="83">
        <f>+F207+L207+R207</f>
        <v>20.519999999999996</v>
      </c>
      <c r="Z207" s="186"/>
      <c r="AA207" s="82">
        <f>+Y207-Z207</f>
        <v>20.519999999999996</v>
      </c>
    </row>
    <row r="208" spans="1:27" ht="14.25">
      <c r="A208" s="198" t="s">
        <v>443</v>
      </c>
      <c r="B208" s="198" t="s">
        <v>36</v>
      </c>
      <c r="C208" s="483"/>
      <c r="D208" s="23"/>
      <c r="E208" s="23"/>
      <c r="F208" s="84">
        <f>+D208+E208</f>
        <v>0</v>
      </c>
      <c r="G208" s="23"/>
      <c r="H208" s="414"/>
      <c r="I208" s="101" t="s">
        <v>19</v>
      </c>
      <c r="J208" s="86">
        <v>1.06</v>
      </c>
      <c r="K208" s="87">
        <v>19.459999999999997</v>
      </c>
      <c r="L208" s="88">
        <f>+J208+K208</f>
        <v>20.519999999999996</v>
      </c>
      <c r="M208" s="46">
        <v>69</v>
      </c>
      <c r="N208" s="89">
        <v>66</v>
      </c>
      <c r="O208" s="275"/>
      <c r="P208" s="90"/>
      <c r="Q208" s="209"/>
      <c r="R208" s="90">
        <f>+P208+Q208</f>
        <v>0</v>
      </c>
      <c r="S208" s="210"/>
      <c r="T208" s="276"/>
      <c r="U208" s="182">
        <f>+H208+N208+T208</f>
        <v>66</v>
      </c>
      <c r="V208" s="190"/>
      <c r="W208" s="413">
        <f>+U208-V208</f>
        <v>66</v>
      </c>
      <c r="X208" s="20"/>
      <c r="Y208" s="83">
        <f>+F208+L208+R208</f>
        <v>20.519999999999996</v>
      </c>
      <c r="Z208" s="363"/>
      <c r="AA208" s="82">
        <f>+Y208-Z208</f>
        <v>20.519999999999996</v>
      </c>
    </row>
    <row r="209" spans="1:27" ht="14.25">
      <c r="A209" s="317" t="s">
        <v>607</v>
      </c>
      <c r="B209" s="199" t="s">
        <v>31</v>
      </c>
      <c r="C209" s="483"/>
      <c r="D209" s="23"/>
      <c r="E209" s="23"/>
      <c r="F209" s="84">
        <f>+D209+E209</f>
        <v>0</v>
      </c>
      <c r="G209" s="23"/>
      <c r="H209" s="414"/>
      <c r="I209" s="101" t="s">
        <v>19</v>
      </c>
      <c r="J209" s="86">
        <v>7.239999999999999</v>
      </c>
      <c r="K209" s="87">
        <v>12.92</v>
      </c>
      <c r="L209" s="88">
        <v>20.16</v>
      </c>
      <c r="M209" s="46">
        <v>71</v>
      </c>
      <c r="N209" s="89">
        <v>65</v>
      </c>
      <c r="O209" s="275"/>
      <c r="P209" s="90"/>
      <c r="Q209" s="209"/>
      <c r="R209" s="90">
        <f>+P209+Q209</f>
        <v>0</v>
      </c>
      <c r="S209" s="210"/>
      <c r="T209" s="276"/>
      <c r="U209" s="182">
        <f>+H209+N209+T209</f>
        <v>65</v>
      </c>
      <c r="V209" s="190"/>
      <c r="W209" s="413">
        <f>+U209-V209</f>
        <v>65</v>
      </c>
      <c r="X209" s="20"/>
      <c r="Y209" s="83">
        <f>+F209+L209+R209</f>
        <v>20.16</v>
      </c>
      <c r="Z209" s="361"/>
      <c r="AA209" s="82">
        <f>+Y209-Z209</f>
        <v>20.16</v>
      </c>
    </row>
    <row r="210" spans="1:27" ht="14.25">
      <c r="A210" s="198" t="s">
        <v>441</v>
      </c>
      <c r="B210" s="198" t="s">
        <v>31</v>
      </c>
      <c r="C210" s="484"/>
      <c r="D210" s="85"/>
      <c r="E210" s="85"/>
      <c r="F210" s="84">
        <f>+D210+E210</f>
        <v>0</v>
      </c>
      <c r="G210" s="42"/>
      <c r="H210" s="227"/>
      <c r="I210" s="101" t="s">
        <v>19</v>
      </c>
      <c r="J210" s="86">
        <v>7.239999999999999</v>
      </c>
      <c r="K210" s="87">
        <v>12.92</v>
      </c>
      <c r="L210" s="88">
        <f>+J210+K210</f>
        <v>20.16</v>
      </c>
      <c r="M210" s="46">
        <v>71</v>
      </c>
      <c r="N210" s="89">
        <v>65</v>
      </c>
      <c r="O210" s="79"/>
      <c r="P210" s="30"/>
      <c r="Q210" s="31"/>
      <c r="R210" s="90">
        <f>+P210+Q210</f>
        <v>0</v>
      </c>
      <c r="S210" s="32"/>
      <c r="T210" s="232"/>
      <c r="U210" s="182">
        <f>+H210+N210+T210</f>
        <v>65</v>
      </c>
      <c r="V210" s="190"/>
      <c r="W210" s="413">
        <f>+U210-V210</f>
        <v>65</v>
      </c>
      <c r="X210" s="20"/>
      <c r="Y210" s="83">
        <f>+F210+L210+R210</f>
        <v>20.16</v>
      </c>
      <c r="Z210" s="361"/>
      <c r="AA210" s="82">
        <f>+Y210-Z210</f>
        <v>20.16</v>
      </c>
    </row>
    <row r="211" spans="1:27" ht="14.25">
      <c r="A211" s="199" t="s">
        <v>664</v>
      </c>
      <c r="B211" s="198" t="s">
        <v>588</v>
      </c>
      <c r="C211" s="481" t="s">
        <v>19</v>
      </c>
      <c r="D211" s="85">
        <v>10.44</v>
      </c>
      <c r="E211" s="85">
        <v>1.32</v>
      </c>
      <c r="F211" s="84">
        <f>+D211+E211</f>
        <v>11.76</v>
      </c>
      <c r="G211" s="42">
        <v>67</v>
      </c>
      <c r="H211" s="92">
        <v>32.6530612244898</v>
      </c>
      <c r="I211" s="101" t="s">
        <v>19</v>
      </c>
      <c r="J211" s="86">
        <v>8</v>
      </c>
      <c r="K211" s="87">
        <v>1.03</v>
      </c>
      <c r="L211" s="88">
        <v>9.03</v>
      </c>
      <c r="M211" s="46">
        <v>137</v>
      </c>
      <c r="N211" s="89">
        <v>32</v>
      </c>
      <c r="O211" s="142"/>
      <c r="P211" s="90"/>
      <c r="Q211" s="102"/>
      <c r="R211" s="90">
        <f>+P211+Q211</f>
        <v>0</v>
      </c>
      <c r="S211" s="103"/>
      <c r="T211" s="230"/>
      <c r="U211" s="182">
        <f>+H211+N211+T211</f>
        <v>64.65306122448979</v>
      </c>
      <c r="V211" s="190"/>
      <c r="W211" s="413">
        <f>+U211-V211</f>
        <v>64.65306122448979</v>
      </c>
      <c r="X211" s="20"/>
      <c r="Y211" s="83">
        <f>+F211+L211+R211</f>
        <v>20.79</v>
      </c>
      <c r="Z211" s="361"/>
      <c r="AA211" s="82">
        <f>+Y211-Z211</f>
        <v>20.79</v>
      </c>
    </row>
    <row r="212" spans="1:27" ht="14.25">
      <c r="A212" s="473" t="s">
        <v>124</v>
      </c>
      <c r="B212" s="473" t="s">
        <v>36</v>
      </c>
      <c r="C212" s="481" t="s">
        <v>19</v>
      </c>
      <c r="D212" s="85">
        <v>10.44</v>
      </c>
      <c r="E212" s="85">
        <v>1.32</v>
      </c>
      <c r="F212" s="84">
        <f>+D212+E212</f>
        <v>11.76</v>
      </c>
      <c r="G212" s="42">
        <v>67</v>
      </c>
      <c r="H212" s="92">
        <v>32.6530612244898</v>
      </c>
      <c r="I212" s="101" t="s">
        <v>19</v>
      </c>
      <c r="J212" s="86">
        <v>8</v>
      </c>
      <c r="K212" s="87">
        <v>1.03</v>
      </c>
      <c r="L212" s="88">
        <v>9.03</v>
      </c>
      <c r="M212" s="46">
        <v>137</v>
      </c>
      <c r="N212" s="89">
        <v>32</v>
      </c>
      <c r="O212" s="77"/>
      <c r="P212" s="26"/>
      <c r="Q212" s="26"/>
      <c r="R212" s="90">
        <f>+P212+Q212</f>
        <v>0</v>
      </c>
      <c r="S212" s="27"/>
      <c r="T212" s="233"/>
      <c r="U212" s="182">
        <f>+H212+N212+T212</f>
        <v>64.65306122448979</v>
      </c>
      <c r="V212" s="190"/>
      <c r="W212" s="413">
        <f>+U212-V212</f>
        <v>64.65306122448979</v>
      </c>
      <c r="X212" s="20"/>
      <c r="Y212" s="83">
        <f>+F212+L212+R212</f>
        <v>20.79</v>
      </c>
      <c r="Z212" s="361"/>
      <c r="AA212" s="82">
        <f>+Y212-Z212</f>
        <v>20.79</v>
      </c>
    </row>
    <row r="213" spans="1:27" ht="14.25">
      <c r="A213" s="473" t="s">
        <v>114</v>
      </c>
      <c r="B213" s="473" t="s">
        <v>31</v>
      </c>
      <c r="C213" s="481" t="s">
        <v>19</v>
      </c>
      <c r="D213" s="85">
        <v>0</v>
      </c>
      <c r="E213" s="85">
        <v>0</v>
      </c>
      <c r="F213" s="84">
        <f>+D213+E213</f>
        <v>0</v>
      </c>
      <c r="G213" s="42">
        <v>94</v>
      </c>
      <c r="H213" s="92">
        <v>5.1020408163265305</v>
      </c>
      <c r="I213" s="101" t="s">
        <v>19</v>
      </c>
      <c r="J213" s="86">
        <v>13.9</v>
      </c>
      <c r="K213" s="87">
        <v>3.1799999999999997</v>
      </c>
      <c r="L213" s="88">
        <f>+J213+K213</f>
        <v>17.08</v>
      </c>
      <c r="M213" s="46">
        <v>82</v>
      </c>
      <c r="N213" s="89">
        <v>59.5</v>
      </c>
      <c r="O213" s="275"/>
      <c r="P213" s="90"/>
      <c r="Q213" s="209"/>
      <c r="R213" s="90">
        <f>+P213+Q213</f>
        <v>0</v>
      </c>
      <c r="S213" s="210"/>
      <c r="T213" s="276"/>
      <c r="U213" s="182">
        <f>+H213+N213+T213</f>
        <v>64.60204081632654</v>
      </c>
      <c r="V213" s="190"/>
      <c r="W213" s="413">
        <f>+U213-V213</f>
        <v>64.60204081632654</v>
      </c>
      <c r="X213" s="20"/>
      <c r="Y213" s="83">
        <f>+F213+L213+R213</f>
        <v>17.08</v>
      </c>
      <c r="Z213" s="361"/>
      <c r="AA213" s="82">
        <f>+Y213-Z213</f>
        <v>17.08</v>
      </c>
    </row>
    <row r="214" spans="1:27" ht="14.25">
      <c r="A214" s="199" t="s">
        <v>574</v>
      </c>
      <c r="B214" s="198" t="s">
        <v>45</v>
      </c>
      <c r="C214" s="483"/>
      <c r="D214" s="40"/>
      <c r="E214" s="40"/>
      <c r="F214" s="84">
        <f>+D214+E214</f>
        <v>0</v>
      </c>
      <c r="G214" s="42"/>
      <c r="H214" s="415"/>
      <c r="I214" s="101" t="s">
        <v>8</v>
      </c>
      <c r="J214" s="86">
        <v>13.32</v>
      </c>
      <c r="K214" s="87">
        <v>6.74</v>
      </c>
      <c r="L214" s="88">
        <v>20.060000000000002</v>
      </c>
      <c r="M214" s="46">
        <v>72</v>
      </c>
      <c r="N214" s="89">
        <v>64.5</v>
      </c>
      <c r="O214" s="142"/>
      <c r="P214" s="90"/>
      <c r="Q214" s="102"/>
      <c r="R214" s="90">
        <f>+P214+Q214</f>
        <v>0</v>
      </c>
      <c r="S214" s="103"/>
      <c r="T214" s="230"/>
      <c r="U214" s="182">
        <f>+H214+N214+T214</f>
        <v>64.5</v>
      </c>
      <c r="V214" s="190"/>
      <c r="W214" s="413">
        <f>+U214-V214</f>
        <v>64.5</v>
      </c>
      <c r="X214" s="20"/>
      <c r="Y214" s="83">
        <f>+F214+L214+R214</f>
        <v>20.060000000000002</v>
      </c>
      <c r="Z214" s="361"/>
      <c r="AA214" s="82">
        <f>+Y214-Z214</f>
        <v>20.060000000000002</v>
      </c>
    </row>
    <row r="215" spans="1:27" ht="14.25">
      <c r="A215" s="197" t="s">
        <v>419</v>
      </c>
      <c r="B215" s="197" t="s">
        <v>45</v>
      </c>
      <c r="C215" s="483"/>
      <c r="D215" s="40"/>
      <c r="E215" s="40"/>
      <c r="F215" s="84">
        <f>+D215+E215</f>
        <v>0</v>
      </c>
      <c r="G215" s="42"/>
      <c r="H215" s="415"/>
      <c r="I215" s="417" t="s">
        <v>8</v>
      </c>
      <c r="J215" s="86">
        <v>13.32</v>
      </c>
      <c r="K215" s="87">
        <v>6.74</v>
      </c>
      <c r="L215" s="88">
        <f>+J215+K215</f>
        <v>20.060000000000002</v>
      </c>
      <c r="M215" s="46">
        <v>72</v>
      </c>
      <c r="N215" s="89">
        <v>64.5</v>
      </c>
      <c r="O215" s="142"/>
      <c r="P215" s="90"/>
      <c r="Q215" s="102"/>
      <c r="R215" s="90">
        <f>+P215+Q215</f>
        <v>0</v>
      </c>
      <c r="S215" s="103"/>
      <c r="T215" s="230"/>
      <c r="U215" s="182">
        <f>+H215+N215+T215</f>
        <v>64.5</v>
      </c>
      <c r="V215" s="190"/>
      <c r="W215" s="413">
        <f>+U215-V215</f>
        <v>64.5</v>
      </c>
      <c r="X215" s="20"/>
      <c r="Y215" s="83">
        <f>+F215+L215+R215</f>
        <v>20.060000000000002</v>
      </c>
      <c r="Z215" s="361"/>
      <c r="AA215" s="82">
        <f>+Y215-Z215</f>
        <v>20.060000000000002</v>
      </c>
    </row>
    <row r="216" spans="1:27" ht="14.25">
      <c r="A216" s="473" t="s">
        <v>135</v>
      </c>
      <c r="B216" s="473" t="s">
        <v>32</v>
      </c>
      <c r="C216" s="481" t="s">
        <v>19</v>
      </c>
      <c r="D216" s="85">
        <v>0</v>
      </c>
      <c r="E216" s="85">
        <v>21.839999999999996</v>
      </c>
      <c r="F216" s="84">
        <f>+D216+E216</f>
        <v>21.839999999999996</v>
      </c>
      <c r="G216" s="42">
        <v>36</v>
      </c>
      <c r="H216" s="92">
        <v>64.28571428571429</v>
      </c>
      <c r="I216" s="101"/>
      <c r="J216" s="86"/>
      <c r="K216" s="87"/>
      <c r="L216" s="88">
        <f>+J216+K216</f>
        <v>0</v>
      </c>
      <c r="M216" s="46"/>
      <c r="N216" s="89"/>
      <c r="O216" s="77"/>
      <c r="P216" s="26"/>
      <c r="Q216" s="26"/>
      <c r="R216" s="90">
        <f>+P216+Q216</f>
        <v>0</v>
      </c>
      <c r="S216" s="27"/>
      <c r="T216" s="233"/>
      <c r="U216" s="182">
        <f>+H216+N216+T216</f>
        <v>64.28571428571429</v>
      </c>
      <c r="V216" s="189"/>
      <c r="W216" s="413">
        <f>+U216-V216</f>
        <v>64.28571428571429</v>
      </c>
      <c r="X216" s="20"/>
      <c r="Y216" s="83">
        <f>+F216+L216+R216</f>
        <v>21.839999999999996</v>
      </c>
      <c r="Z216" s="523"/>
      <c r="AA216" s="82">
        <f>+Y216-Z216</f>
        <v>21.839999999999996</v>
      </c>
    </row>
    <row r="217" spans="1:27" ht="14.25">
      <c r="A217" s="473" t="s">
        <v>405</v>
      </c>
      <c r="B217" s="473" t="s">
        <v>32</v>
      </c>
      <c r="C217" s="481" t="s">
        <v>19</v>
      </c>
      <c r="D217" s="85">
        <v>0</v>
      </c>
      <c r="E217" s="85">
        <v>21.839999999999996</v>
      </c>
      <c r="F217" s="84">
        <f>+D217+E217</f>
        <v>21.839999999999996</v>
      </c>
      <c r="G217" s="42">
        <v>36</v>
      </c>
      <c r="H217" s="92">
        <v>64.28571428571429</v>
      </c>
      <c r="I217" s="101"/>
      <c r="J217" s="86"/>
      <c r="K217" s="87"/>
      <c r="L217" s="88">
        <f>+J217+K217</f>
        <v>0</v>
      </c>
      <c r="M217" s="46"/>
      <c r="N217" s="89"/>
      <c r="O217" s="77"/>
      <c r="P217" s="26"/>
      <c r="Q217" s="26"/>
      <c r="R217" s="90">
        <f>+P217+Q217</f>
        <v>0</v>
      </c>
      <c r="S217" s="27"/>
      <c r="T217" s="233"/>
      <c r="U217" s="182">
        <f>+H217+N217+T217</f>
        <v>64.28571428571429</v>
      </c>
      <c r="V217" s="190"/>
      <c r="W217" s="413">
        <f>+U217-V217</f>
        <v>64.28571428571429</v>
      </c>
      <c r="X217" s="20"/>
      <c r="Y217" s="83">
        <f>+F217+L217+R217</f>
        <v>21.839999999999996</v>
      </c>
      <c r="Z217" s="363"/>
      <c r="AA217" s="82">
        <f>+Y217-Z217</f>
        <v>21.839999999999996</v>
      </c>
    </row>
    <row r="218" spans="1:27" ht="14.25">
      <c r="A218" s="199" t="s">
        <v>714</v>
      </c>
      <c r="B218" s="198" t="s">
        <v>33</v>
      </c>
      <c r="C218" s="483"/>
      <c r="D218" s="40"/>
      <c r="E218" s="40"/>
      <c r="F218" s="84">
        <f>+D218+E218</f>
        <v>0</v>
      </c>
      <c r="G218" s="42"/>
      <c r="H218" s="415"/>
      <c r="I218" s="101" t="s">
        <v>19</v>
      </c>
      <c r="J218" s="86">
        <v>19</v>
      </c>
      <c r="K218" s="87">
        <v>0</v>
      </c>
      <c r="L218" s="88">
        <v>19</v>
      </c>
      <c r="M218" s="46">
        <v>73</v>
      </c>
      <c r="N218" s="89">
        <v>64</v>
      </c>
      <c r="O218" s="79"/>
      <c r="P218" s="30"/>
      <c r="Q218" s="31"/>
      <c r="R218" s="90">
        <f>+P218+Q218</f>
        <v>0</v>
      </c>
      <c r="S218" s="32"/>
      <c r="T218" s="232"/>
      <c r="U218" s="182">
        <f>+H218+N218+T218</f>
        <v>64</v>
      </c>
      <c r="V218" s="190"/>
      <c r="W218" s="413">
        <f>+U218-V218</f>
        <v>64</v>
      </c>
      <c r="X218" s="20"/>
      <c r="Y218" s="83">
        <f>+F218+L218+R218</f>
        <v>19</v>
      </c>
      <c r="Z218" s="361"/>
      <c r="AA218" s="82">
        <f>+Y218-Z218</f>
        <v>19</v>
      </c>
    </row>
    <row r="219" spans="1:27" ht="14.25">
      <c r="A219" s="198" t="s">
        <v>241</v>
      </c>
      <c r="B219" s="198" t="s">
        <v>33</v>
      </c>
      <c r="C219" s="483"/>
      <c r="D219" s="40"/>
      <c r="E219" s="40"/>
      <c r="F219" s="84">
        <f>+D219+E219</f>
        <v>0</v>
      </c>
      <c r="G219" s="42"/>
      <c r="H219" s="415"/>
      <c r="I219" s="101" t="s">
        <v>19</v>
      </c>
      <c r="J219" s="86">
        <v>19</v>
      </c>
      <c r="K219" s="87">
        <v>0</v>
      </c>
      <c r="L219" s="88">
        <f>+J219+K219</f>
        <v>19</v>
      </c>
      <c r="M219" s="46">
        <v>73</v>
      </c>
      <c r="N219" s="89">
        <v>64</v>
      </c>
      <c r="O219" s="142"/>
      <c r="P219" s="90"/>
      <c r="Q219" s="102"/>
      <c r="R219" s="90">
        <f>+P219+Q219</f>
        <v>0</v>
      </c>
      <c r="S219" s="103"/>
      <c r="T219" s="230"/>
      <c r="U219" s="182">
        <f>+H219+N219+T219</f>
        <v>64</v>
      </c>
      <c r="V219" s="190"/>
      <c r="W219" s="413">
        <f>+U219-V219</f>
        <v>64</v>
      </c>
      <c r="X219" s="20"/>
      <c r="Y219" s="83">
        <f>+F219+L219+R219</f>
        <v>19</v>
      </c>
      <c r="Z219" s="361"/>
      <c r="AA219" s="82">
        <f>+Y219-Z219</f>
        <v>19</v>
      </c>
    </row>
    <row r="220" spans="1:27" ht="14.25">
      <c r="A220" s="473" t="s">
        <v>218</v>
      </c>
      <c r="B220" s="473" t="s">
        <v>46</v>
      </c>
      <c r="C220" s="481" t="s">
        <v>19</v>
      </c>
      <c r="D220" s="85">
        <v>0</v>
      </c>
      <c r="E220" s="85">
        <v>10.46</v>
      </c>
      <c r="F220" s="84">
        <f>+D220+E220</f>
        <v>10.46</v>
      </c>
      <c r="G220" s="42">
        <v>72</v>
      </c>
      <c r="H220" s="92">
        <v>27.55102040816326</v>
      </c>
      <c r="I220" s="101" t="s">
        <v>19</v>
      </c>
      <c r="J220" s="86">
        <v>7.91</v>
      </c>
      <c r="K220" s="87">
        <v>2.12</v>
      </c>
      <c r="L220" s="88">
        <v>10.030000000000001</v>
      </c>
      <c r="M220" s="46">
        <v>129</v>
      </c>
      <c r="N220" s="89">
        <v>36</v>
      </c>
      <c r="O220" s="275"/>
      <c r="P220" s="90"/>
      <c r="Q220" s="209"/>
      <c r="R220" s="90">
        <f>+P220+Q220</f>
        <v>0</v>
      </c>
      <c r="S220" s="210"/>
      <c r="T220" s="276"/>
      <c r="U220" s="182">
        <f>+H220+N220+T220</f>
        <v>63.55102040816326</v>
      </c>
      <c r="V220" s="193"/>
      <c r="W220" s="413">
        <f>+U220-V220</f>
        <v>63.55102040816326</v>
      </c>
      <c r="X220" s="20"/>
      <c r="Y220" s="83">
        <f>+F220+L220+R220</f>
        <v>20.490000000000002</v>
      </c>
      <c r="Z220" s="187"/>
      <c r="AA220" s="82">
        <f>+Y220-Z220</f>
        <v>20.490000000000002</v>
      </c>
    </row>
    <row r="221" spans="1:27" ht="14.25">
      <c r="A221" s="199" t="s">
        <v>539</v>
      </c>
      <c r="B221" s="198" t="s">
        <v>46</v>
      </c>
      <c r="C221" s="481" t="s">
        <v>19</v>
      </c>
      <c r="D221" s="85">
        <v>0</v>
      </c>
      <c r="E221" s="85">
        <v>10.46</v>
      </c>
      <c r="F221" s="84">
        <f>+D221+E221</f>
        <v>10.46</v>
      </c>
      <c r="G221" s="42">
        <v>72</v>
      </c>
      <c r="H221" s="92">
        <v>27.55102040816326</v>
      </c>
      <c r="I221" s="75" t="s">
        <v>19</v>
      </c>
      <c r="J221" s="44">
        <v>7.91</v>
      </c>
      <c r="K221" s="45">
        <v>2.12</v>
      </c>
      <c r="L221" s="88">
        <f>+J221+K221</f>
        <v>10.030000000000001</v>
      </c>
      <c r="M221" s="46">
        <v>129</v>
      </c>
      <c r="N221" s="47">
        <v>36</v>
      </c>
      <c r="O221" s="275"/>
      <c r="P221" s="90"/>
      <c r="Q221" s="209"/>
      <c r="R221" s="90">
        <f>+P221+Q221</f>
        <v>0</v>
      </c>
      <c r="S221" s="210"/>
      <c r="T221" s="276"/>
      <c r="U221" s="182">
        <f>+H221+N221+T221</f>
        <v>63.55102040816326</v>
      </c>
      <c r="V221" s="190"/>
      <c r="W221" s="413">
        <f>+U221-V221</f>
        <v>63.55102040816326</v>
      </c>
      <c r="X221" s="20"/>
      <c r="Y221" s="83">
        <f>+F221+L221+R221</f>
        <v>20.490000000000002</v>
      </c>
      <c r="Z221" s="361"/>
      <c r="AA221" s="82">
        <f>+Y221-Z221</f>
        <v>20.490000000000002</v>
      </c>
    </row>
    <row r="222" spans="1:27" ht="14.25">
      <c r="A222" s="216" t="s">
        <v>739</v>
      </c>
      <c r="B222" s="199" t="s">
        <v>43</v>
      </c>
      <c r="C222" s="483"/>
      <c r="D222" s="23"/>
      <c r="E222" s="23"/>
      <c r="F222" s="84">
        <f>+D222+E222</f>
        <v>0</v>
      </c>
      <c r="G222" s="23"/>
      <c r="H222" s="414"/>
      <c r="I222" s="101" t="s">
        <v>9</v>
      </c>
      <c r="J222" s="86">
        <v>12.28</v>
      </c>
      <c r="K222" s="87">
        <v>6.46</v>
      </c>
      <c r="L222" s="88">
        <v>18.74</v>
      </c>
      <c r="M222" s="46">
        <v>74</v>
      </c>
      <c r="N222" s="89">
        <v>63.5</v>
      </c>
      <c r="O222" s="275"/>
      <c r="P222" s="90"/>
      <c r="Q222" s="209"/>
      <c r="R222" s="90">
        <f>+P222+Q222</f>
        <v>0</v>
      </c>
      <c r="S222" s="210"/>
      <c r="T222" s="276"/>
      <c r="U222" s="182">
        <f>+H222+N222+T222</f>
        <v>63.5</v>
      </c>
      <c r="V222" s="190"/>
      <c r="W222" s="413">
        <f>+U222-V222</f>
        <v>63.5</v>
      </c>
      <c r="X222" s="20"/>
      <c r="Y222" s="83">
        <f>+F222+L222+R222</f>
        <v>18.74</v>
      </c>
      <c r="Z222" s="361"/>
      <c r="AA222" s="82">
        <f>+Y222-Z222</f>
        <v>18.74</v>
      </c>
    </row>
    <row r="223" spans="1:27" ht="14.25">
      <c r="A223" s="198" t="s">
        <v>559</v>
      </c>
      <c r="B223" s="198" t="s">
        <v>43</v>
      </c>
      <c r="C223" s="481"/>
      <c r="D223" s="85"/>
      <c r="E223" s="85"/>
      <c r="F223" s="84">
        <f>+D223+E223</f>
        <v>0</v>
      </c>
      <c r="G223" s="42"/>
      <c r="H223" s="227"/>
      <c r="I223" s="101" t="s">
        <v>9</v>
      </c>
      <c r="J223" s="86">
        <v>12.28</v>
      </c>
      <c r="K223" s="87">
        <v>6.46</v>
      </c>
      <c r="L223" s="88">
        <f>+J223+K223</f>
        <v>18.74</v>
      </c>
      <c r="M223" s="46">
        <v>74</v>
      </c>
      <c r="N223" s="89">
        <v>63.5</v>
      </c>
      <c r="O223" s="142"/>
      <c r="P223" s="90"/>
      <c r="Q223" s="102"/>
      <c r="R223" s="90">
        <f>+P223+Q223</f>
        <v>0</v>
      </c>
      <c r="S223" s="103"/>
      <c r="T223" s="230"/>
      <c r="U223" s="182">
        <f>+H223+N223+T223</f>
        <v>63.5</v>
      </c>
      <c r="V223" s="190"/>
      <c r="W223" s="413">
        <f>+U223-V223</f>
        <v>63.5</v>
      </c>
      <c r="X223" s="20"/>
      <c r="Y223" s="83">
        <f>+F223+L223+R223</f>
        <v>18.74</v>
      </c>
      <c r="Z223" s="361"/>
      <c r="AA223" s="82">
        <f>+Y223-Z223</f>
        <v>18.74</v>
      </c>
    </row>
    <row r="224" spans="1:27" ht="14.25">
      <c r="A224" s="473" t="s">
        <v>208</v>
      </c>
      <c r="B224" s="473" t="s">
        <v>95</v>
      </c>
      <c r="C224" s="481" t="s">
        <v>19</v>
      </c>
      <c r="D224" s="85">
        <v>6</v>
      </c>
      <c r="E224" s="85">
        <v>10.08</v>
      </c>
      <c r="F224" s="84">
        <f>+D224+E224</f>
        <v>16.08</v>
      </c>
      <c r="G224" s="42">
        <v>48</v>
      </c>
      <c r="H224" s="92">
        <v>52.04081632653062</v>
      </c>
      <c r="I224" s="101" t="s">
        <v>19</v>
      </c>
      <c r="J224" s="86">
        <v>1.03</v>
      </c>
      <c r="K224" s="87">
        <v>1.44</v>
      </c>
      <c r="L224" s="88">
        <v>2.4699999999999998</v>
      </c>
      <c r="M224" s="46">
        <v>179</v>
      </c>
      <c r="N224" s="89">
        <v>11</v>
      </c>
      <c r="O224" s="142"/>
      <c r="P224" s="90"/>
      <c r="Q224" s="102"/>
      <c r="R224" s="90">
        <f>+P224+Q224</f>
        <v>0</v>
      </c>
      <c r="S224" s="103"/>
      <c r="T224" s="230"/>
      <c r="U224" s="182">
        <f>+H224+N224+T224</f>
        <v>63.04081632653062</v>
      </c>
      <c r="V224" s="190"/>
      <c r="W224" s="413">
        <f>+U224-V224</f>
        <v>63.04081632653062</v>
      </c>
      <c r="X224" s="20"/>
      <c r="Y224" s="83">
        <f>+F224+L224+R224</f>
        <v>18.549999999999997</v>
      </c>
      <c r="Z224" s="363"/>
      <c r="AA224" s="82">
        <f>+Y224-Z224</f>
        <v>18.549999999999997</v>
      </c>
    </row>
    <row r="225" spans="1:27" ht="14.25">
      <c r="A225" s="198" t="s">
        <v>547</v>
      </c>
      <c r="B225" s="198" t="s">
        <v>36</v>
      </c>
      <c r="C225" s="481"/>
      <c r="D225" s="85"/>
      <c r="E225" s="85"/>
      <c r="F225" s="84">
        <f>+D225+E225</f>
        <v>0</v>
      </c>
      <c r="G225" s="42"/>
      <c r="H225" s="228"/>
      <c r="I225" s="75" t="s">
        <v>8</v>
      </c>
      <c r="J225" s="35">
        <v>14.379999999999999</v>
      </c>
      <c r="K225" s="35">
        <v>4.12</v>
      </c>
      <c r="L225" s="88">
        <f>+J225+K225</f>
        <v>18.5</v>
      </c>
      <c r="M225" s="35">
        <v>75</v>
      </c>
      <c r="N225" s="419">
        <v>63</v>
      </c>
      <c r="O225" s="143"/>
      <c r="P225" s="90"/>
      <c r="Q225" s="102"/>
      <c r="R225" s="90">
        <f>+P225+Q225</f>
        <v>0</v>
      </c>
      <c r="S225" s="103"/>
      <c r="T225" s="230"/>
      <c r="U225" s="182">
        <f>+H225+N225+T225</f>
        <v>63</v>
      </c>
      <c r="V225" s="191"/>
      <c r="W225" s="413">
        <f>+U225-V225</f>
        <v>63</v>
      </c>
      <c r="X225" s="20"/>
      <c r="Y225" s="83">
        <f>+F225+L225+R225</f>
        <v>18.5</v>
      </c>
      <c r="Z225" s="186"/>
      <c r="AA225" s="82">
        <f>+Y225-Z225</f>
        <v>18.5</v>
      </c>
    </row>
    <row r="226" spans="1:27" ht="14.25">
      <c r="A226" s="199" t="s">
        <v>725</v>
      </c>
      <c r="B226" s="198" t="s">
        <v>447</v>
      </c>
      <c r="C226" s="481"/>
      <c r="D226" s="85"/>
      <c r="E226" s="85"/>
      <c r="F226" s="84">
        <f>+D226+E226</f>
        <v>0</v>
      </c>
      <c r="G226" s="42"/>
      <c r="H226" s="227"/>
      <c r="I226" s="75" t="s">
        <v>8</v>
      </c>
      <c r="J226" s="44">
        <v>14.379999999999999</v>
      </c>
      <c r="K226" s="45">
        <v>4.12</v>
      </c>
      <c r="L226" s="88">
        <v>18.5</v>
      </c>
      <c r="M226" s="46">
        <v>75</v>
      </c>
      <c r="N226" s="47">
        <v>63</v>
      </c>
      <c r="O226" s="143"/>
      <c r="P226" s="90"/>
      <c r="Q226" s="102"/>
      <c r="R226" s="90">
        <f>+P226+Q226</f>
        <v>0</v>
      </c>
      <c r="S226" s="103"/>
      <c r="T226" s="230"/>
      <c r="U226" s="182">
        <f>+H226+N226+T226</f>
        <v>63</v>
      </c>
      <c r="V226" s="191"/>
      <c r="W226" s="413">
        <f>+U226-V226</f>
        <v>63</v>
      </c>
      <c r="X226" s="20"/>
      <c r="Y226" s="83">
        <f>+F226+L226+R226</f>
        <v>18.5</v>
      </c>
      <c r="Z226" s="186"/>
      <c r="AA226" s="82">
        <f>+Y226-Z226</f>
        <v>18.5</v>
      </c>
    </row>
    <row r="227" spans="1:27" ht="14.25">
      <c r="A227" s="198" t="s">
        <v>555</v>
      </c>
      <c r="B227" s="198" t="s">
        <v>36</v>
      </c>
      <c r="C227" s="483"/>
      <c r="D227" s="23"/>
      <c r="E227" s="23"/>
      <c r="F227" s="84">
        <f>+D227+E227</f>
        <v>0</v>
      </c>
      <c r="G227" s="23"/>
      <c r="H227" s="414"/>
      <c r="I227" s="101" t="s">
        <v>19</v>
      </c>
      <c r="J227" s="86">
        <v>3.8</v>
      </c>
      <c r="K227" s="87">
        <v>14.46</v>
      </c>
      <c r="L227" s="88">
        <f>+J227+K227</f>
        <v>18.26</v>
      </c>
      <c r="M227" s="46">
        <v>76</v>
      </c>
      <c r="N227" s="89">
        <v>62.5</v>
      </c>
      <c r="O227" s="77"/>
      <c r="P227" s="26"/>
      <c r="Q227" s="26"/>
      <c r="R227" s="90">
        <f>+P227+Q227</f>
        <v>0</v>
      </c>
      <c r="S227" s="27"/>
      <c r="T227" s="233"/>
      <c r="U227" s="182">
        <f>+H227+N227+T227</f>
        <v>62.5</v>
      </c>
      <c r="V227" s="190"/>
      <c r="W227" s="413">
        <f>+U227-V227</f>
        <v>62.5</v>
      </c>
      <c r="X227" s="20"/>
      <c r="Y227" s="83">
        <f>+F227+L227+R227</f>
        <v>18.26</v>
      </c>
      <c r="Z227" s="361"/>
      <c r="AA227" s="82">
        <f>+Y227-Z227</f>
        <v>18.26</v>
      </c>
    </row>
    <row r="228" spans="1:27" ht="14.25">
      <c r="A228" s="199" t="s">
        <v>734</v>
      </c>
      <c r="B228" s="198" t="s">
        <v>588</v>
      </c>
      <c r="C228" s="481"/>
      <c r="D228" s="85"/>
      <c r="E228" s="85"/>
      <c r="F228" s="84">
        <f>+D228+E228</f>
        <v>0</v>
      </c>
      <c r="G228" s="42"/>
      <c r="H228" s="227"/>
      <c r="I228" s="101" t="s">
        <v>19</v>
      </c>
      <c r="J228" s="86">
        <v>3.8</v>
      </c>
      <c r="K228" s="87">
        <v>14.46</v>
      </c>
      <c r="L228" s="88">
        <v>18.26</v>
      </c>
      <c r="M228" s="46">
        <v>76</v>
      </c>
      <c r="N228" s="89">
        <v>62.5</v>
      </c>
      <c r="O228" s="76"/>
      <c r="P228" s="66"/>
      <c r="Q228" s="66"/>
      <c r="R228" s="90">
        <f>+P228+Q228</f>
        <v>0</v>
      </c>
      <c r="S228" s="67"/>
      <c r="T228" s="231"/>
      <c r="U228" s="182">
        <f>+H228+N228+T228</f>
        <v>62.5</v>
      </c>
      <c r="V228" s="190"/>
      <c r="W228" s="413">
        <f>+U228-V228</f>
        <v>62.5</v>
      </c>
      <c r="X228" s="20"/>
      <c r="Y228" s="83">
        <f>+F228+L228+R228</f>
        <v>18.26</v>
      </c>
      <c r="Z228" s="363"/>
      <c r="AA228" s="82">
        <f>+Y228-Z228</f>
        <v>18.26</v>
      </c>
    </row>
    <row r="229" spans="1:27" ht="14.25">
      <c r="A229" s="473" t="s">
        <v>387</v>
      </c>
      <c r="B229" s="473" t="s">
        <v>230</v>
      </c>
      <c r="C229" s="481" t="s">
        <v>19</v>
      </c>
      <c r="D229" s="85">
        <v>1.78</v>
      </c>
      <c r="E229" s="85">
        <v>18.35</v>
      </c>
      <c r="F229" s="84">
        <f>+D229+E229</f>
        <v>20.130000000000003</v>
      </c>
      <c r="G229" s="42">
        <v>38</v>
      </c>
      <c r="H229" s="92">
        <v>62.244897959183675</v>
      </c>
      <c r="I229" s="101"/>
      <c r="J229" s="86"/>
      <c r="K229" s="87"/>
      <c r="L229" s="88">
        <f>+J229+K229</f>
        <v>0</v>
      </c>
      <c r="M229" s="46"/>
      <c r="N229" s="89"/>
      <c r="O229" s="142"/>
      <c r="P229" s="90"/>
      <c r="Q229" s="102"/>
      <c r="R229" s="90">
        <f>+P229+Q229</f>
        <v>0</v>
      </c>
      <c r="S229" s="103"/>
      <c r="T229" s="230"/>
      <c r="U229" s="182">
        <f>+H229+N229+T229</f>
        <v>62.244897959183675</v>
      </c>
      <c r="V229" s="190"/>
      <c r="W229" s="413">
        <f>+U229-V229</f>
        <v>62.244897959183675</v>
      </c>
      <c r="X229" s="20"/>
      <c r="Y229" s="83">
        <f>+F229+L229+R229</f>
        <v>20.130000000000003</v>
      </c>
      <c r="Z229" s="361"/>
      <c r="AA229" s="82">
        <f>+Y229-Z229</f>
        <v>20.130000000000003</v>
      </c>
    </row>
    <row r="230" spans="1:27" ht="14.25">
      <c r="A230" s="199" t="s">
        <v>731</v>
      </c>
      <c r="B230" s="199" t="s">
        <v>644</v>
      </c>
      <c r="C230" s="481"/>
      <c r="D230" s="85"/>
      <c r="E230" s="85"/>
      <c r="F230" s="84">
        <f>+D230+E230</f>
        <v>0</v>
      </c>
      <c r="G230" s="42"/>
      <c r="H230" s="227"/>
      <c r="I230" s="75" t="s">
        <v>19</v>
      </c>
      <c r="J230" s="44">
        <v>10.620000000000001</v>
      </c>
      <c r="K230" s="45">
        <v>7.6</v>
      </c>
      <c r="L230" s="88">
        <v>18.22</v>
      </c>
      <c r="M230" s="46">
        <v>77</v>
      </c>
      <c r="N230" s="47">
        <v>62</v>
      </c>
      <c r="O230" s="77"/>
      <c r="P230" s="26"/>
      <c r="Q230" s="26"/>
      <c r="R230" s="90">
        <f>+P230+Q230</f>
        <v>0</v>
      </c>
      <c r="S230" s="27"/>
      <c r="T230" s="233"/>
      <c r="U230" s="182">
        <f>+H230+N230+T230</f>
        <v>62</v>
      </c>
      <c r="V230" s="190"/>
      <c r="W230" s="413">
        <f>+U230-V230</f>
        <v>62</v>
      </c>
      <c r="X230" s="20"/>
      <c r="Y230" s="83">
        <f>+F230+L230+R230</f>
        <v>18.22</v>
      </c>
      <c r="Z230" s="361"/>
      <c r="AA230" s="82">
        <f>+Y230-Z230</f>
        <v>18.22</v>
      </c>
    </row>
    <row r="231" spans="1:27" ht="14.25">
      <c r="A231" s="198" t="s">
        <v>553</v>
      </c>
      <c r="B231" s="198" t="s">
        <v>33</v>
      </c>
      <c r="C231" s="483"/>
      <c r="D231" s="28"/>
      <c r="E231" s="28"/>
      <c r="F231" s="84">
        <f>+D231+E231</f>
        <v>0</v>
      </c>
      <c r="G231" s="29"/>
      <c r="H231" s="414"/>
      <c r="I231" s="101" t="s">
        <v>19</v>
      </c>
      <c r="J231" s="86">
        <v>10.620000000000001</v>
      </c>
      <c r="K231" s="87">
        <v>7.6</v>
      </c>
      <c r="L231" s="88">
        <f>+J231+K231</f>
        <v>18.22</v>
      </c>
      <c r="M231" s="46">
        <v>77</v>
      </c>
      <c r="N231" s="89">
        <v>62</v>
      </c>
      <c r="O231" s="78"/>
      <c r="P231" s="34"/>
      <c r="Q231" s="34"/>
      <c r="R231" s="90">
        <f>+P231+Q231</f>
        <v>0</v>
      </c>
      <c r="S231" s="34"/>
      <c r="T231" s="234"/>
      <c r="U231" s="182">
        <f>+H231+N231+T231</f>
        <v>62</v>
      </c>
      <c r="V231" s="190"/>
      <c r="W231" s="413">
        <f>+U231-V231</f>
        <v>62</v>
      </c>
      <c r="X231" s="20"/>
      <c r="Y231" s="83">
        <f>+F231+L231+R231</f>
        <v>18.22</v>
      </c>
      <c r="Z231" s="361"/>
      <c r="AA231" s="82">
        <f>+Y231-Z231</f>
        <v>18.22</v>
      </c>
    </row>
    <row r="232" spans="1:27" ht="14.25">
      <c r="A232" s="199" t="s">
        <v>672</v>
      </c>
      <c r="B232" s="198" t="s">
        <v>31</v>
      </c>
      <c r="C232" s="481"/>
      <c r="D232" s="85"/>
      <c r="E232" s="85"/>
      <c r="F232" s="84">
        <f>+D232+E232</f>
        <v>0</v>
      </c>
      <c r="G232" s="42"/>
      <c r="H232" s="228"/>
      <c r="I232" s="101" t="s">
        <v>19</v>
      </c>
      <c r="J232" s="86">
        <v>17.689999999999998</v>
      </c>
      <c r="K232" s="87">
        <v>0</v>
      </c>
      <c r="L232" s="88">
        <v>17.689999999999998</v>
      </c>
      <c r="M232" s="46">
        <v>78</v>
      </c>
      <c r="N232" s="89">
        <v>61.5</v>
      </c>
      <c r="O232" s="142"/>
      <c r="P232" s="90"/>
      <c r="Q232" s="102"/>
      <c r="R232" s="90">
        <f>+P232+Q232</f>
        <v>0</v>
      </c>
      <c r="S232" s="103"/>
      <c r="T232" s="230"/>
      <c r="U232" s="182">
        <f>+H232+N232+T232</f>
        <v>61.5</v>
      </c>
      <c r="V232" s="191"/>
      <c r="W232" s="413">
        <f>+U232-V232</f>
        <v>61.5</v>
      </c>
      <c r="X232" s="20"/>
      <c r="Y232" s="83">
        <f>+F232+L232+R232</f>
        <v>17.689999999999998</v>
      </c>
      <c r="Z232" s="186"/>
      <c r="AA232" s="82">
        <f>+Y232-Z232</f>
        <v>17.689999999999998</v>
      </c>
    </row>
    <row r="233" spans="1:27" ht="14.25">
      <c r="A233" s="198" t="s">
        <v>501</v>
      </c>
      <c r="B233" s="198" t="s">
        <v>502</v>
      </c>
      <c r="C233" s="483"/>
      <c r="D233" s="23"/>
      <c r="E233" s="23"/>
      <c r="F233" s="84">
        <f>+D233+E233</f>
        <v>0</v>
      </c>
      <c r="G233" s="23"/>
      <c r="H233" s="414"/>
      <c r="I233" s="101" t="s">
        <v>19</v>
      </c>
      <c r="J233" s="86">
        <v>17.689999999999998</v>
      </c>
      <c r="K233" s="87">
        <v>0</v>
      </c>
      <c r="L233" s="88">
        <f>+J233+K233</f>
        <v>17.689999999999998</v>
      </c>
      <c r="M233" s="46">
        <v>78</v>
      </c>
      <c r="N233" s="89">
        <v>61.5</v>
      </c>
      <c r="O233" s="79"/>
      <c r="P233" s="30"/>
      <c r="Q233" s="31"/>
      <c r="R233" s="90">
        <f>+P233+Q233</f>
        <v>0</v>
      </c>
      <c r="S233" s="32"/>
      <c r="T233" s="232"/>
      <c r="U233" s="182">
        <f>+H233+N233+T233</f>
        <v>61.5</v>
      </c>
      <c r="V233" s="190"/>
      <c r="W233" s="413">
        <f>+U233-V233</f>
        <v>61.5</v>
      </c>
      <c r="X233" s="20"/>
      <c r="Y233" s="83">
        <f>+F233+L233+R233</f>
        <v>17.689999999999998</v>
      </c>
      <c r="Z233" s="363"/>
      <c r="AA233" s="82">
        <f>+Y233-Z233</f>
        <v>17.689999999999998</v>
      </c>
    </row>
    <row r="234" spans="1:27" ht="14.25">
      <c r="A234" s="473" t="s">
        <v>379</v>
      </c>
      <c r="B234" s="473" t="s">
        <v>217</v>
      </c>
      <c r="C234" s="481" t="s">
        <v>9</v>
      </c>
      <c r="D234" s="85">
        <v>0</v>
      </c>
      <c r="E234" s="85">
        <v>12.41</v>
      </c>
      <c r="F234" s="84">
        <f>+D234+E234</f>
        <v>12.41</v>
      </c>
      <c r="G234" s="42">
        <v>63</v>
      </c>
      <c r="H234" s="92">
        <v>36.734693877551024</v>
      </c>
      <c r="I234" s="101" t="s">
        <v>9</v>
      </c>
      <c r="J234" s="86">
        <v>6.68</v>
      </c>
      <c r="K234" s="87">
        <v>0</v>
      </c>
      <c r="L234" s="88">
        <v>6.68</v>
      </c>
      <c r="M234" s="46">
        <v>152</v>
      </c>
      <c r="N234" s="89">
        <v>24.5</v>
      </c>
      <c r="O234" s="142"/>
      <c r="P234" s="90"/>
      <c r="Q234" s="102"/>
      <c r="R234" s="90">
        <f>+P234+Q234</f>
        <v>0</v>
      </c>
      <c r="S234" s="103"/>
      <c r="T234" s="230"/>
      <c r="U234" s="182">
        <f>+H234+N234+T234</f>
        <v>61.234693877551024</v>
      </c>
      <c r="V234" s="189"/>
      <c r="W234" s="413">
        <f>+U234-V234</f>
        <v>61.234693877551024</v>
      </c>
      <c r="X234" s="20"/>
      <c r="Y234" s="83">
        <f>+F234+L234+R234</f>
        <v>19.09</v>
      </c>
      <c r="Z234" s="185"/>
      <c r="AA234" s="82">
        <f>+Y234-Z234</f>
        <v>19.09</v>
      </c>
    </row>
    <row r="235" spans="1:27" ht="14.25">
      <c r="A235" s="473" t="s">
        <v>216</v>
      </c>
      <c r="B235" s="473" t="s">
        <v>217</v>
      </c>
      <c r="C235" s="481" t="s">
        <v>9</v>
      </c>
      <c r="D235" s="85">
        <v>0</v>
      </c>
      <c r="E235" s="85">
        <v>12.41</v>
      </c>
      <c r="F235" s="84">
        <f>+D235+E235</f>
        <v>12.41</v>
      </c>
      <c r="G235" s="42">
        <v>63</v>
      </c>
      <c r="H235" s="92">
        <v>36.734693877551024</v>
      </c>
      <c r="I235" s="101" t="s">
        <v>9</v>
      </c>
      <c r="J235" s="86">
        <v>6.68</v>
      </c>
      <c r="K235" s="87">
        <v>0</v>
      </c>
      <c r="L235" s="88">
        <v>6.68</v>
      </c>
      <c r="M235" s="46">
        <v>152</v>
      </c>
      <c r="N235" s="89">
        <v>24.5</v>
      </c>
      <c r="O235" s="77"/>
      <c r="P235" s="26"/>
      <c r="Q235" s="26"/>
      <c r="R235" s="90">
        <f>+P235+Q235</f>
        <v>0</v>
      </c>
      <c r="S235" s="27"/>
      <c r="T235" s="233"/>
      <c r="U235" s="182">
        <f>+H235+N235+T235</f>
        <v>61.234693877551024</v>
      </c>
      <c r="V235" s="190"/>
      <c r="W235" s="413">
        <f>+U235-V235</f>
        <v>61.234693877551024</v>
      </c>
      <c r="X235" s="20"/>
      <c r="Y235" s="83">
        <f>+F235+L235+R235</f>
        <v>19.09</v>
      </c>
      <c r="Z235" s="363"/>
      <c r="AA235" s="82">
        <f>+Y235-Z235</f>
        <v>19.09</v>
      </c>
    </row>
    <row r="236" spans="1:27" ht="14.25">
      <c r="A236" s="198" t="s">
        <v>525</v>
      </c>
      <c r="B236" s="198" t="s">
        <v>476</v>
      </c>
      <c r="C236" s="481"/>
      <c r="D236" s="85"/>
      <c r="E236" s="85"/>
      <c r="F236" s="84">
        <f>+D236+E236</f>
        <v>0</v>
      </c>
      <c r="G236" s="42"/>
      <c r="H236" s="227"/>
      <c r="I236" s="101" t="s">
        <v>19</v>
      </c>
      <c r="J236" s="86">
        <v>15.459999999999999</v>
      </c>
      <c r="K236" s="87">
        <v>1.78</v>
      </c>
      <c r="L236" s="88">
        <f>+J236+K236</f>
        <v>17.24</v>
      </c>
      <c r="M236" s="46">
        <v>79</v>
      </c>
      <c r="N236" s="89">
        <v>61</v>
      </c>
      <c r="O236" s="76"/>
      <c r="P236" s="66"/>
      <c r="Q236" s="66"/>
      <c r="R236" s="90">
        <f>+P236+Q236</f>
        <v>0</v>
      </c>
      <c r="S236" s="67"/>
      <c r="T236" s="231"/>
      <c r="U236" s="182">
        <f>+H236+N236+T236</f>
        <v>61</v>
      </c>
      <c r="V236" s="192"/>
      <c r="W236" s="413">
        <f>+U236-V236</f>
        <v>61</v>
      </c>
      <c r="X236" s="20"/>
      <c r="Y236" s="83">
        <f>+F236+L236+R236</f>
        <v>17.24</v>
      </c>
      <c r="Z236" s="362"/>
      <c r="AA236" s="82">
        <f>+Y236-Z236</f>
        <v>17.24</v>
      </c>
    </row>
    <row r="237" spans="1:27" ht="14.25">
      <c r="A237" s="199" t="s">
        <v>696</v>
      </c>
      <c r="B237" s="198" t="s">
        <v>573</v>
      </c>
      <c r="C237" s="483"/>
      <c r="D237" s="40"/>
      <c r="E237" s="40"/>
      <c r="F237" s="84">
        <f>+D237+E237</f>
        <v>0</v>
      </c>
      <c r="G237" s="42"/>
      <c r="H237" s="415"/>
      <c r="I237" s="101" t="s">
        <v>19</v>
      </c>
      <c r="J237" s="86">
        <v>15.459999999999999</v>
      </c>
      <c r="K237" s="87">
        <v>1.78</v>
      </c>
      <c r="L237" s="88">
        <v>17.24</v>
      </c>
      <c r="M237" s="46">
        <v>79</v>
      </c>
      <c r="N237" s="89">
        <v>61</v>
      </c>
      <c r="O237" s="79"/>
      <c r="P237" s="30"/>
      <c r="Q237" s="31"/>
      <c r="R237" s="90">
        <f>+P237+Q237</f>
        <v>0</v>
      </c>
      <c r="S237" s="32"/>
      <c r="T237" s="232"/>
      <c r="U237" s="182">
        <f>+H237+N237+T237</f>
        <v>61</v>
      </c>
      <c r="V237" s="190"/>
      <c r="W237" s="413">
        <f>+U237-V237</f>
        <v>61</v>
      </c>
      <c r="X237" s="20"/>
      <c r="Y237" s="83">
        <f>+F237+L237+R237</f>
        <v>17.24</v>
      </c>
      <c r="Z237" s="361"/>
      <c r="AA237" s="82">
        <f>+Y237-Z237</f>
        <v>17.24</v>
      </c>
    </row>
    <row r="238" spans="1:27" ht="14.25">
      <c r="A238" s="198" t="s">
        <v>437</v>
      </c>
      <c r="B238" s="198" t="s">
        <v>63</v>
      </c>
      <c r="C238" s="483"/>
      <c r="D238" s="40"/>
      <c r="E238" s="40"/>
      <c r="F238" s="84">
        <f>+D238+E238</f>
        <v>0</v>
      </c>
      <c r="G238" s="42"/>
      <c r="H238" s="415"/>
      <c r="I238" s="101" t="s">
        <v>8</v>
      </c>
      <c r="J238" s="86">
        <v>4.720000000000001</v>
      </c>
      <c r="K238" s="87">
        <v>12.4</v>
      </c>
      <c r="L238" s="88">
        <f>+J238+K238</f>
        <v>17.12</v>
      </c>
      <c r="M238" s="46">
        <v>80</v>
      </c>
      <c r="N238" s="89">
        <v>60.5</v>
      </c>
      <c r="O238" s="77"/>
      <c r="P238" s="26"/>
      <c r="Q238" s="26"/>
      <c r="R238" s="90">
        <f>+P238+Q238</f>
        <v>0</v>
      </c>
      <c r="S238" s="27"/>
      <c r="T238" s="233"/>
      <c r="U238" s="182">
        <f>+H238+N238+T238</f>
        <v>60.5</v>
      </c>
      <c r="V238" s="190"/>
      <c r="W238" s="413">
        <f>+U238-V238</f>
        <v>60.5</v>
      </c>
      <c r="X238" s="20"/>
      <c r="Y238" s="83">
        <f>+F238+L238+R238</f>
        <v>17.12</v>
      </c>
      <c r="Z238" s="361"/>
      <c r="AA238" s="82">
        <f>+Y238-Z238</f>
        <v>17.12</v>
      </c>
    </row>
    <row r="239" spans="1:27" ht="14.25">
      <c r="A239" s="199" t="s">
        <v>602</v>
      </c>
      <c r="B239" s="200" t="s">
        <v>63</v>
      </c>
      <c r="C239" s="483"/>
      <c r="D239" s="40"/>
      <c r="E239" s="40"/>
      <c r="F239" s="84">
        <f>+D239+E239</f>
        <v>0</v>
      </c>
      <c r="G239" s="42"/>
      <c r="H239" s="415"/>
      <c r="I239" s="101" t="s">
        <v>8</v>
      </c>
      <c r="J239" s="86">
        <v>4.720000000000001</v>
      </c>
      <c r="K239" s="87">
        <v>12.4</v>
      </c>
      <c r="L239" s="88">
        <v>17.12</v>
      </c>
      <c r="M239" s="46">
        <v>80</v>
      </c>
      <c r="N239" s="89">
        <v>60.5</v>
      </c>
      <c r="O239" s="77"/>
      <c r="P239" s="26"/>
      <c r="Q239" s="26"/>
      <c r="R239" s="90">
        <f>+P239+Q239</f>
        <v>0</v>
      </c>
      <c r="S239" s="27"/>
      <c r="T239" s="233"/>
      <c r="U239" s="182">
        <f>+H239+N239+T239</f>
        <v>60.5</v>
      </c>
      <c r="V239" s="190"/>
      <c r="W239" s="413">
        <f>+U239-V239</f>
        <v>60.5</v>
      </c>
      <c r="X239" s="20"/>
      <c r="Y239" s="83">
        <f>+F239+L239+R239</f>
        <v>17.12</v>
      </c>
      <c r="Z239" s="361"/>
      <c r="AA239" s="82">
        <f>+Y239-Z239</f>
        <v>17.12</v>
      </c>
    </row>
    <row r="240" spans="1:27" ht="14.25">
      <c r="A240" s="317" t="s">
        <v>657</v>
      </c>
      <c r="B240" s="199" t="s">
        <v>658</v>
      </c>
      <c r="C240" s="483"/>
      <c r="D240" s="23"/>
      <c r="E240" s="23"/>
      <c r="F240" s="84">
        <f>+D240+E240</f>
        <v>0</v>
      </c>
      <c r="G240" s="23"/>
      <c r="H240" s="414"/>
      <c r="I240" s="101" t="s">
        <v>19</v>
      </c>
      <c r="J240" s="86">
        <v>13.9</v>
      </c>
      <c r="K240" s="87">
        <v>3.1799999999999997</v>
      </c>
      <c r="L240" s="88">
        <v>17.08</v>
      </c>
      <c r="M240" s="46">
        <v>82</v>
      </c>
      <c r="N240" s="89">
        <v>59.5</v>
      </c>
      <c r="O240" s="275"/>
      <c r="P240" s="90"/>
      <c r="Q240" s="209"/>
      <c r="R240" s="90">
        <f>+P240+Q240</f>
        <v>0</v>
      </c>
      <c r="S240" s="210"/>
      <c r="T240" s="276"/>
      <c r="U240" s="182">
        <f>+H240+N240+T240</f>
        <v>59.5</v>
      </c>
      <c r="V240" s="190"/>
      <c r="W240" s="413">
        <f>+U240-V240</f>
        <v>59.5</v>
      </c>
      <c r="X240" s="20"/>
      <c r="Y240" s="83">
        <f>+F240+L240+R240</f>
        <v>17.08</v>
      </c>
      <c r="Z240" s="361"/>
      <c r="AA240" s="82">
        <f>+Y240-Z240</f>
        <v>17.08</v>
      </c>
    </row>
    <row r="241" spans="1:27" ht="14.25">
      <c r="A241" s="473" t="s">
        <v>211</v>
      </c>
      <c r="B241" s="473" t="s">
        <v>39</v>
      </c>
      <c r="C241" s="481" t="s">
        <v>8</v>
      </c>
      <c r="D241" s="85">
        <v>6.620000000000001</v>
      </c>
      <c r="E241" s="85">
        <v>11.86</v>
      </c>
      <c r="F241" s="84">
        <f>+D241+E241</f>
        <v>18.48</v>
      </c>
      <c r="G241" s="42">
        <v>41</v>
      </c>
      <c r="H241" s="92">
        <v>59.183673469387756</v>
      </c>
      <c r="I241" s="101"/>
      <c r="J241" s="86"/>
      <c r="K241" s="87"/>
      <c r="L241" s="88">
        <f>+J241+K241</f>
        <v>0</v>
      </c>
      <c r="M241" s="46"/>
      <c r="N241" s="89"/>
      <c r="O241" s="77"/>
      <c r="P241" s="26"/>
      <c r="Q241" s="26"/>
      <c r="R241" s="90">
        <f>+P241+Q241</f>
        <v>0</v>
      </c>
      <c r="S241" s="27"/>
      <c r="T241" s="233"/>
      <c r="U241" s="182">
        <f>+H241+N241+T241</f>
        <v>59.183673469387756</v>
      </c>
      <c r="V241" s="190"/>
      <c r="W241" s="413">
        <f>+U241-V241</f>
        <v>59.183673469387756</v>
      </c>
      <c r="X241" s="20"/>
      <c r="Y241" s="83">
        <f>+F241+L241+R241</f>
        <v>18.48</v>
      </c>
      <c r="Z241" s="361"/>
      <c r="AA241" s="82">
        <f>+Y241-Z241</f>
        <v>18.48</v>
      </c>
    </row>
    <row r="242" spans="1:27" ht="14.25">
      <c r="A242" s="473" t="s">
        <v>145</v>
      </c>
      <c r="B242" s="473" t="s">
        <v>39</v>
      </c>
      <c r="C242" s="481" t="s">
        <v>8</v>
      </c>
      <c r="D242" s="85">
        <v>6.620000000000001</v>
      </c>
      <c r="E242" s="85">
        <v>11.86</v>
      </c>
      <c r="F242" s="84">
        <f>+D242+E242</f>
        <v>18.48</v>
      </c>
      <c r="G242" s="42">
        <v>41</v>
      </c>
      <c r="H242" s="92">
        <v>59.183673469387756</v>
      </c>
      <c r="I242" s="101"/>
      <c r="J242" s="86"/>
      <c r="K242" s="87"/>
      <c r="L242" s="88">
        <f>+J242+K242</f>
        <v>0</v>
      </c>
      <c r="M242" s="46"/>
      <c r="N242" s="89"/>
      <c r="O242" s="275"/>
      <c r="P242" s="90"/>
      <c r="Q242" s="209"/>
      <c r="R242" s="90">
        <f>+P242+Q242</f>
        <v>0</v>
      </c>
      <c r="S242" s="210"/>
      <c r="T242" s="276"/>
      <c r="U242" s="182">
        <f>+H242+N242+T242</f>
        <v>59.183673469387756</v>
      </c>
      <c r="V242" s="190"/>
      <c r="W242" s="413">
        <f>+U242-V242</f>
        <v>59.183673469387756</v>
      </c>
      <c r="X242" s="20"/>
      <c r="Y242" s="83">
        <f>+F242+L242+R242</f>
        <v>18.48</v>
      </c>
      <c r="Z242" s="361"/>
      <c r="AA242" s="82">
        <f>+Y242-Z242</f>
        <v>18.48</v>
      </c>
    </row>
    <row r="243" spans="1:27" ht="14.25">
      <c r="A243" s="216" t="s">
        <v>116</v>
      </c>
      <c r="B243" s="216" t="s">
        <v>60</v>
      </c>
      <c r="C243" s="481" t="s">
        <v>19</v>
      </c>
      <c r="D243" s="85">
        <v>8.58</v>
      </c>
      <c r="E243" s="85">
        <v>8.84</v>
      </c>
      <c r="F243" s="84">
        <f>+D243+E243</f>
        <v>17.42</v>
      </c>
      <c r="G243" s="42">
        <v>42</v>
      </c>
      <c r="H243" s="92">
        <v>58.16326530612245</v>
      </c>
      <c r="I243" s="101"/>
      <c r="J243" s="86"/>
      <c r="K243" s="87"/>
      <c r="L243" s="88">
        <f>+J243+K243</f>
        <v>0</v>
      </c>
      <c r="M243" s="46"/>
      <c r="N243" s="89"/>
      <c r="O243" s="76"/>
      <c r="P243" s="66"/>
      <c r="Q243" s="66"/>
      <c r="R243" s="90">
        <f>+P243+Q243</f>
        <v>0</v>
      </c>
      <c r="S243" s="67"/>
      <c r="T243" s="231"/>
      <c r="U243" s="182">
        <f>+H243+N243+T243</f>
        <v>58.16326530612245</v>
      </c>
      <c r="V243" s="190"/>
      <c r="W243" s="413">
        <f>+U243-V243</f>
        <v>58.16326530612245</v>
      </c>
      <c r="X243" s="20"/>
      <c r="Y243" s="83">
        <f>+F243+L243+R243</f>
        <v>17.42</v>
      </c>
      <c r="Z243" s="361"/>
      <c r="AA243" s="82">
        <f>+Y243-Z243</f>
        <v>17.42</v>
      </c>
    </row>
    <row r="244" spans="1:27" ht="14.25">
      <c r="A244" s="216" t="s">
        <v>65</v>
      </c>
      <c r="B244" s="216" t="s">
        <v>60</v>
      </c>
      <c r="C244" s="481" t="s">
        <v>19</v>
      </c>
      <c r="D244" s="85">
        <v>8.58</v>
      </c>
      <c r="E244" s="85">
        <v>8.84</v>
      </c>
      <c r="F244" s="84">
        <f>+D244+E244</f>
        <v>17.42</v>
      </c>
      <c r="G244" s="42">
        <v>42</v>
      </c>
      <c r="H244" s="92">
        <v>58.16326530612245</v>
      </c>
      <c r="I244" s="101"/>
      <c r="J244" s="86"/>
      <c r="K244" s="87"/>
      <c r="L244" s="88">
        <f>+J244+K244</f>
        <v>0</v>
      </c>
      <c r="M244" s="46"/>
      <c r="N244" s="89"/>
      <c r="O244" s="142"/>
      <c r="P244" s="90"/>
      <c r="Q244" s="102"/>
      <c r="R244" s="90">
        <f>+P244+Q244</f>
        <v>0</v>
      </c>
      <c r="S244" s="103"/>
      <c r="T244" s="230"/>
      <c r="U244" s="182">
        <f>+H244+N244+T244</f>
        <v>58.16326530612245</v>
      </c>
      <c r="V244" s="190"/>
      <c r="W244" s="413">
        <f>+U244-V244</f>
        <v>58.16326530612245</v>
      </c>
      <c r="X244" s="20"/>
      <c r="Y244" s="83">
        <f>+F244+L244+R244</f>
        <v>17.42</v>
      </c>
      <c r="Z244" s="361"/>
      <c r="AA244" s="82">
        <f>+Y244-Z244</f>
        <v>17.42</v>
      </c>
    </row>
    <row r="245" spans="1:27" ht="14.25">
      <c r="A245" s="198" t="s">
        <v>563</v>
      </c>
      <c r="B245" s="198" t="s">
        <v>36</v>
      </c>
      <c r="C245" s="483"/>
      <c r="D245" s="40"/>
      <c r="E245" s="40"/>
      <c r="F245" s="84">
        <f>+D245+E245</f>
        <v>0</v>
      </c>
      <c r="G245" s="42"/>
      <c r="H245" s="415"/>
      <c r="I245" s="101" t="s">
        <v>19</v>
      </c>
      <c r="J245" s="86">
        <v>11.100000000000001</v>
      </c>
      <c r="K245" s="87">
        <v>5.640000000000001</v>
      </c>
      <c r="L245" s="88">
        <f>+J245+K245</f>
        <v>16.740000000000002</v>
      </c>
      <c r="M245" s="46">
        <v>85</v>
      </c>
      <c r="N245" s="89">
        <v>57.99999999999999</v>
      </c>
      <c r="O245" s="79"/>
      <c r="P245" s="30"/>
      <c r="Q245" s="31"/>
      <c r="R245" s="90">
        <f>+P245+Q245</f>
        <v>0</v>
      </c>
      <c r="S245" s="32"/>
      <c r="T245" s="232"/>
      <c r="U245" s="182">
        <f>+H245+N245+T245</f>
        <v>57.99999999999999</v>
      </c>
      <c r="V245" s="190"/>
      <c r="W245" s="413">
        <f>+U245-V245</f>
        <v>57.99999999999999</v>
      </c>
      <c r="X245" s="20"/>
      <c r="Y245" s="83">
        <f>+F245+L245+R245</f>
        <v>16.740000000000002</v>
      </c>
      <c r="Z245" s="361"/>
      <c r="AA245" s="82">
        <f>+Y245-Z245</f>
        <v>16.740000000000002</v>
      </c>
    </row>
    <row r="246" spans="1:27" ht="14.25">
      <c r="A246" s="216" t="s">
        <v>746</v>
      </c>
      <c r="B246" s="199" t="s">
        <v>535</v>
      </c>
      <c r="C246" s="483"/>
      <c r="D246" s="23"/>
      <c r="E246" s="23"/>
      <c r="F246" s="84">
        <f>+D246+E246</f>
        <v>0</v>
      </c>
      <c r="G246" s="23"/>
      <c r="H246" s="414"/>
      <c r="I246" s="101" t="s">
        <v>19</v>
      </c>
      <c r="J246" s="86">
        <v>11.100000000000001</v>
      </c>
      <c r="K246" s="87">
        <v>5.640000000000001</v>
      </c>
      <c r="L246" s="88">
        <v>16.740000000000002</v>
      </c>
      <c r="M246" s="46">
        <v>85</v>
      </c>
      <c r="N246" s="89">
        <v>57.99999999999999</v>
      </c>
      <c r="O246" s="275"/>
      <c r="P246" s="90"/>
      <c r="Q246" s="209"/>
      <c r="R246" s="90">
        <f>+P246+Q246</f>
        <v>0</v>
      </c>
      <c r="S246" s="210"/>
      <c r="T246" s="276"/>
      <c r="U246" s="182">
        <f>+H246+N246+T246</f>
        <v>57.99999999999999</v>
      </c>
      <c r="V246" s="190"/>
      <c r="W246" s="413">
        <f>+U246-V246</f>
        <v>57.99999999999999</v>
      </c>
      <c r="X246" s="20"/>
      <c r="Y246" s="83">
        <f>+F246+L246+R246</f>
        <v>16.740000000000002</v>
      </c>
      <c r="Z246" s="361"/>
      <c r="AA246" s="82">
        <f>+Y246-Z246</f>
        <v>16.740000000000002</v>
      </c>
    </row>
    <row r="247" spans="1:27" ht="14.25">
      <c r="A247" s="199" t="s">
        <v>622</v>
      </c>
      <c r="B247" s="199" t="s">
        <v>33</v>
      </c>
      <c r="C247" s="483"/>
      <c r="D247" s="40"/>
      <c r="E247" s="40"/>
      <c r="F247" s="84">
        <f>+D247+E247</f>
        <v>0</v>
      </c>
      <c r="G247" s="42"/>
      <c r="H247" s="415"/>
      <c r="I247" s="101" t="s">
        <v>19</v>
      </c>
      <c r="J247" s="86">
        <v>0</v>
      </c>
      <c r="K247" s="87">
        <v>16.66</v>
      </c>
      <c r="L247" s="88">
        <v>16.66</v>
      </c>
      <c r="M247" s="46">
        <v>86</v>
      </c>
      <c r="N247" s="89">
        <v>57.49999999999999</v>
      </c>
      <c r="O247" s="142"/>
      <c r="P247" s="90"/>
      <c r="Q247" s="102"/>
      <c r="R247" s="90">
        <f>+P247+Q247</f>
        <v>0</v>
      </c>
      <c r="S247" s="103"/>
      <c r="T247" s="230"/>
      <c r="U247" s="182">
        <f>+H247+N247+T247</f>
        <v>57.49999999999999</v>
      </c>
      <c r="V247" s="190"/>
      <c r="W247" s="413">
        <f>+U247-V247</f>
        <v>57.49999999999999</v>
      </c>
      <c r="X247" s="20"/>
      <c r="Y247" s="83">
        <f>+F247+L247+R247</f>
        <v>16.66</v>
      </c>
      <c r="Z247" s="361"/>
      <c r="AA247" s="82">
        <f>+Y247-Z247</f>
        <v>16.66</v>
      </c>
    </row>
    <row r="248" spans="1:27" ht="13.5" customHeight="1">
      <c r="A248" s="199" t="s">
        <v>704</v>
      </c>
      <c r="B248" s="200" t="s">
        <v>33</v>
      </c>
      <c r="C248" s="483"/>
      <c r="D248" s="40"/>
      <c r="E248" s="40"/>
      <c r="F248" s="84">
        <f>+D248+E248</f>
        <v>0</v>
      </c>
      <c r="G248" s="42"/>
      <c r="H248" s="415"/>
      <c r="I248" s="101" t="s">
        <v>19</v>
      </c>
      <c r="J248" s="86">
        <v>13.18</v>
      </c>
      <c r="K248" s="87">
        <v>3.2700000000000005</v>
      </c>
      <c r="L248" s="88">
        <v>16.45</v>
      </c>
      <c r="M248" s="46">
        <v>88</v>
      </c>
      <c r="N248" s="89">
        <v>56.49999999999999</v>
      </c>
      <c r="O248" s="79"/>
      <c r="P248" s="30"/>
      <c r="Q248" s="31"/>
      <c r="R248" s="90">
        <f>+P248+Q248</f>
        <v>0</v>
      </c>
      <c r="S248" s="32"/>
      <c r="T248" s="232"/>
      <c r="U248" s="182">
        <f>+H248+N248+T248</f>
        <v>56.49999999999999</v>
      </c>
      <c r="V248" s="190"/>
      <c r="W248" s="413">
        <f>+U248-V248</f>
        <v>56.49999999999999</v>
      </c>
      <c r="X248" s="20"/>
      <c r="Y248" s="83">
        <f>+F248+L248+R248</f>
        <v>16.45</v>
      </c>
      <c r="Z248" s="361"/>
      <c r="AA248" s="82">
        <f>+Y248-Z248</f>
        <v>16.45</v>
      </c>
    </row>
    <row r="249" spans="1:27" ht="14.25">
      <c r="A249" s="198" t="s">
        <v>529</v>
      </c>
      <c r="B249" s="198" t="s">
        <v>33</v>
      </c>
      <c r="C249" s="483"/>
      <c r="D249" s="23"/>
      <c r="E249" s="23"/>
      <c r="F249" s="84">
        <f>+D249+E249</f>
        <v>0</v>
      </c>
      <c r="G249" s="23"/>
      <c r="H249" s="414"/>
      <c r="I249" s="101" t="s">
        <v>19</v>
      </c>
      <c r="J249" s="86">
        <v>13.18</v>
      </c>
      <c r="K249" s="87">
        <v>3.2700000000000005</v>
      </c>
      <c r="L249" s="88">
        <f>+J249+K249</f>
        <v>16.45</v>
      </c>
      <c r="M249" s="46">
        <v>88</v>
      </c>
      <c r="N249" s="89">
        <v>56.49999999999999</v>
      </c>
      <c r="O249" s="76"/>
      <c r="P249" s="66"/>
      <c r="Q249" s="66"/>
      <c r="R249" s="90">
        <f>+P249+Q249</f>
        <v>0</v>
      </c>
      <c r="S249" s="67"/>
      <c r="T249" s="231"/>
      <c r="U249" s="182">
        <f>+H249+N249+T249</f>
        <v>56.49999999999999</v>
      </c>
      <c r="V249" s="190"/>
      <c r="W249" s="413">
        <f>+U249-V249</f>
        <v>56.49999999999999</v>
      </c>
      <c r="X249" s="20"/>
      <c r="Y249" s="83">
        <f>+F249+L249+R249</f>
        <v>16.45</v>
      </c>
      <c r="Z249" s="361"/>
      <c r="AA249" s="82">
        <f>+Y249-Z249</f>
        <v>16.45</v>
      </c>
    </row>
    <row r="250" spans="1:27" ht="14.25">
      <c r="A250" s="198" t="s">
        <v>478</v>
      </c>
      <c r="B250" s="198" t="s">
        <v>31</v>
      </c>
      <c r="C250" s="481"/>
      <c r="D250" s="85"/>
      <c r="E250" s="85"/>
      <c r="F250" s="84">
        <f>+D250+E250</f>
        <v>0</v>
      </c>
      <c r="G250" s="42"/>
      <c r="H250" s="227"/>
      <c r="I250" s="101" t="s">
        <v>19</v>
      </c>
      <c r="J250" s="86">
        <v>16.05</v>
      </c>
      <c r="K250" s="87">
        <v>0</v>
      </c>
      <c r="L250" s="88">
        <f>+J250+K250</f>
        <v>16.05</v>
      </c>
      <c r="M250" s="46">
        <v>89</v>
      </c>
      <c r="N250" s="89">
        <v>56.00000000000001</v>
      </c>
      <c r="O250" s="79"/>
      <c r="P250" s="30"/>
      <c r="Q250" s="31"/>
      <c r="R250" s="90">
        <f>+P250+Q250</f>
        <v>0</v>
      </c>
      <c r="S250" s="32"/>
      <c r="T250" s="232"/>
      <c r="U250" s="182">
        <f>+H250+N250+T250</f>
        <v>56.00000000000001</v>
      </c>
      <c r="V250" s="190"/>
      <c r="W250" s="413">
        <f>+U250-V250</f>
        <v>56.00000000000001</v>
      </c>
      <c r="X250" s="20"/>
      <c r="Y250" s="83">
        <f>+F250+L250+R250</f>
        <v>16.05</v>
      </c>
      <c r="Z250" s="361"/>
      <c r="AA250" s="82">
        <f>+Y250-Z250</f>
        <v>16.05</v>
      </c>
    </row>
    <row r="251" spans="1:27" ht="14.25">
      <c r="A251" s="199" t="s">
        <v>643</v>
      </c>
      <c r="B251" s="198" t="s">
        <v>644</v>
      </c>
      <c r="C251" s="483"/>
      <c r="D251" s="40"/>
      <c r="E251" s="40"/>
      <c r="F251" s="84">
        <f>+D251+E251</f>
        <v>0</v>
      </c>
      <c r="G251" s="42"/>
      <c r="H251" s="415"/>
      <c r="I251" s="101" t="s">
        <v>19</v>
      </c>
      <c r="J251" s="86">
        <v>16.05</v>
      </c>
      <c r="K251" s="87">
        <v>0</v>
      </c>
      <c r="L251" s="88">
        <v>16.05</v>
      </c>
      <c r="M251" s="46">
        <v>89</v>
      </c>
      <c r="N251" s="89">
        <v>56.00000000000001</v>
      </c>
      <c r="O251" s="79"/>
      <c r="P251" s="30"/>
      <c r="Q251" s="31"/>
      <c r="R251" s="90">
        <f>+P251+Q251</f>
        <v>0</v>
      </c>
      <c r="S251" s="32"/>
      <c r="T251" s="232"/>
      <c r="U251" s="182">
        <f>+H251+N251+T251</f>
        <v>56.00000000000001</v>
      </c>
      <c r="V251" s="190"/>
      <c r="W251" s="413">
        <f>+U251-V251</f>
        <v>56.00000000000001</v>
      </c>
      <c r="X251" s="20"/>
      <c r="Y251" s="83">
        <f>+F251+L251+R251</f>
        <v>16.05</v>
      </c>
      <c r="Z251" s="361"/>
      <c r="AA251" s="82">
        <f>+Y251-Z251</f>
        <v>16.05</v>
      </c>
    </row>
    <row r="252" spans="1:27" ht="14.25">
      <c r="A252" s="199" t="s">
        <v>732</v>
      </c>
      <c r="B252" s="199" t="s">
        <v>35</v>
      </c>
      <c r="C252" s="481"/>
      <c r="D252" s="85"/>
      <c r="E252" s="85"/>
      <c r="F252" s="84">
        <f>+D252+E252</f>
        <v>0</v>
      </c>
      <c r="G252" s="42"/>
      <c r="H252" s="227"/>
      <c r="I252" s="75" t="s">
        <v>19</v>
      </c>
      <c r="J252" s="35">
        <v>14.85</v>
      </c>
      <c r="K252" s="35">
        <v>1.09</v>
      </c>
      <c r="L252" s="88">
        <v>15.94</v>
      </c>
      <c r="M252" s="35">
        <v>90</v>
      </c>
      <c r="N252" s="419">
        <v>55.50000000000001</v>
      </c>
      <c r="O252" s="76"/>
      <c r="P252" s="66"/>
      <c r="Q252" s="66"/>
      <c r="R252" s="90">
        <f>+P252+Q252</f>
        <v>0</v>
      </c>
      <c r="S252" s="67"/>
      <c r="T252" s="231"/>
      <c r="U252" s="182">
        <f>+H252+N252+T252</f>
        <v>55.50000000000001</v>
      </c>
      <c r="V252" s="190"/>
      <c r="W252" s="413">
        <f>+U252-V252</f>
        <v>55.50000000000001</v>
      </c>
      <c r="X252" s="20"/>
      <c r="Y252" s="83">
        <f>+F252+L252+R252</f>
        <v>15.94</v>
      </c>
      <c r="Z252" s="361"/>
      <c r="AA252" s="82">
        <f>+Y252-Z252</f>
        <v>15.94</v>
      </c>
    </row>
    <row r="253" spans="1:27" ht="14.25">
      <c r="A253" s="473" t="s">
        <v>189</v>
      </c>
      <c r="B253" s="473" t="s">
        <v>190</v>
      </c>
      <c r="C253" s="481" t="s">
        <v>19</v>
      </c>
      <c r="D253" s="85">
        <v>1.78</v>
      </c>
      <c r="E253" s="85">
        <v>15.139999999999999</v>
      </c>
      <c r="F253" s="84">
        <f>+D253+E253</f>
        <v>16.919999999999998</v>
      </c>
      <c r="G253" s="42">
        <v>45</v>
      </c>
      <c r="H253" s="92">
        <v>55.10204081632652</v>
      </c>
      <c r="I253" s="101"/>
      <c r="J253" s="86"/>
      <c r="K253" s="87"/>
      <c r="L253" s="88">
        <f>+J253+K253</f>
        <v>0</v>
      </c>
      <c r="M253" s="46"/>
      <c r="N253" s="89"/>
      <c r="O253" s="79"/>
      <c r="P253" s="30"/>
      <c r="Q253" s="31"/>
      <c r="R253" s="90">
        <f>+P253+Q253</f>
        <v>0</v>
      </c>
      <c r="S253" s="32"/>
      <c r="T253" s="232"/>
      <c r="U253" s="182">
        <f>+H253+N253+T253</f>
        <v>55.10204081632652</v>
      </c>
      <c r="V253" s="190"/>
      <c r="W253" s="413">
        <f>+U253-V253</f>
        <v>55.10204081632652</v>
      </c>
      <c r="X253" s="20"/>
      <c r="Y253" s="83">
        <f>+F253+L253+R253</f>
        <v>16.919999999999998</v>
      </c>
      <c r="Z253" s="361"/>
      <c r="AA253" s="82">
        <f>+Y253-Z253</f>
        <v>16.919999999999998</v>
      </c>
    </row>
    <row r="254" spans="1:27" ht="14.25">
      <c r="A254" s="198" t="s">
        <v>484</v>
      </c>
      <c r="B254" s="198" t="s">
        <v>31</v>
      </c>
      <c r="C254" s="483"/>
      <c r="D254" s="23"/>
      <c r="E254" s="23"/>
      <c r="F254" s="84">
        <f>+D254+E254</f>
        <v>0</v>
      </c>
      <c r="G254" s="23"/>
      <c r="H254" s="414"/>
      <c r="I254" s="101" t="s">
        <v>19</v>
      </c>
      <c r="J254" s="86">
        <v>7.52</v>
      </c>
      <c r="K254" s="87">
        <v>8.26</v>
      </c>
      <c r="L254" s="88">
        <f>+J254+K254</f>
        <v>15.78</v>
      </c>
      <c r="M254" s="46">
        <v>91</v>
      </c>
      <c r="N254" s="89">
        <v>55.00000000000001</v>
      </c>
      <c r="O254" s="275"/>
      <c r="P254" s="90"/>
      <c r="Q254" s="209"/>
      <c r="R254" s="90">
        <f>+P254+Q254</f>
        <v>0</v>
      </c>
      <c r="S254" s="210"/>
      <c r="T254" s="276"/>
      <c r="U254" s="182">
        <f>+H254+N254+T254</f>
        <v>55.00000000000001</v>
      </c>
      <c r="V254" s="190"/>
      <c r="W254" s="413">
        <f>+U254-V254</f>
        <v>55.00000000000001</v>
      </c>
      <c r="X254" s="20"/>
      <c r="Y254" s="83">
        <f>+F254+L254+R254</f>
        <v>15.78</v>
      </c>
      <c r="Z254" s="361"/>
      <c r="AA254" s="82">
        <f>+Y254-Z254</f>
        <v>15.78</v>
      </c>
    </row>
    <row r="255" spans="1:27" ht="14.25">
      <c r="A255" s="199" t="s">
        <v>639</v>
      </c>
      <c r="B255" s="198" t="s">
        <v>37</v>
      </c>
      <c r="C255" s="481"/>
      <c r="D255" s="85"/>
      <c r="E255" s="85"/>
      <c r="F255" s="84">
        <f>+D255+E255</f>
        <v>0</v>
      </c>
      <c r="G255" s="42"/>
      <c r="H255" s="227"/>
      <c r="I255" s="101" t="s">
        <v>19</v>
      </c>
      <c r="J255" s="86">
        <v>8.15</v>
      </c>
      <c r="K255" s="87">
        <v>7.52</v>
      </c>
      <c r="L255" s="88">
        <v>15.67</v>
      </c>
      <c r="M255" s="46">
        <v>92</v>
      </c>
      <c r="N255" s="89">
        <v>54.50000000000001</v>
      </c>
      <c r="O255" s="79"/>
      <c r="P255" s="30"/>
      <c r="Q255" s="31"/>
      <c r="R255" s="90">
        <f>+P255+Q255</f>
        <v>0</v>
      </c>
      <c r="S255" s="32"/>
      <c r="T255" s="232"/>
      <c r="U255" s="182">
        <f>+H255+N255+T255</f>
        <v>54.50000000000001</v>
      </c>
      <c r="V255" s="190"/>
      <c r="W255" s="413">
        <f>+U255-V255</f>
        <v>54.50000000000001</v>
      </c>
      <c r="X255" s="20"/>
      <c r="Y255" s="83">
        <f>+F255+L255+R255</f>
        <v>15.67</v>
      </c>
      <c r="Z255" s="361"/>
      <c r="AA255" s="82">
        <f>+Y255-Z255</f>
        <v>15.67</v>
      </c>
    </row>
    <row r="256" spans="1:27" ht="14.25">
      <c r="A256" s="198" t="s">
        <v>473</v>
      </c>
      <c r="B256" s="198" t="s">
        <v>474</v>
      </c>
      <c r="C256" s="481"/>
      <c r="D256" s="85"/>
      <c r="E256" s="85"/>
      <c r="F256" s="84">
        <f>+D256+E256</f>
        <v>0</v>
      </c>
      <c r="G256" s="42"/>
      <c r="H256" s="227"/>
      <c r="I256" s="101" t="s">
        <v>19</v>
      </c>
      <c r="J256" s="86">
        <v>8.15</v>
      </c>
      <c r="K256" s="87">
        <v>7.52</v>
      </c>
      <c r="L256" s="88">
        <f>+J256+K256</f>
        <v>15.67</v>
      </c>
      <c r="M256" s="46">
        <v>92</v>
      </c>
      <c r="N256" s="89">
        <v>54.50000000000001</v>
      </c>
      <c r="O256" s="143"/>
      <c r="P256" s="90"/>
      <c r="Q256" s="102"/>
      <c r="R256" s="90">
        <f>+P256+Q256</f>
        <v>0</v>
      </c>
      <c r="S256" s="103"/>
      <c r="T256" s="230"/>
      <c r="U256" s="182">
        <f>+H256+N256+T256</f>
        <v>54.50000000000001</v>
      </c>
      <c r="V256" s="190"/>
      <c r="W256" s="413">
        <f>+U256-V256</f>
        <v>54.50000000000001</v>
      </c>
      <c r="X256" s="20"/>
      <c r="Y256" s="83">
        <f>+F256+L256+R256</f>
        <v>15.67</v>
      </c>
      <c r="Z256" s="361"/>
      <c r="AA256" s="82">
        <f>+Y256-Z256</f>
        <v>15.67</v>
      </c>
    </row>
    <row r="257" spans="1:27" ht="14.25">
      <c r="A257" s="473" t="s">
        <v>214</v>
      </c>
      <c r="B257" s="473" t="s">
        <v>35</v>
      </c>
      <c r="C257" s="481" t="s">
        <v>19</v>
      </c>
      <c r="D257" s="85">
        <v>1.12</v>
      </c>
      <c r="E257" s="85">
        <v>15.76</v>
      </c>
      <c r="F257" s="84">
        <f>+D257+E257</f>
        <v>16.88</v>
      </c>
      <c r="G257" s="42">
        <v>46</v>
      </c>
      <c r="H257" s="92">
        <v>54.08163265306123</v>
      </c>
      <c r="I257" s="101"/>
      <c r="J257" s="86"/>
      <c r="K257" s="87"/>
      <c r="L257" s="88">
        <f>+J257+K257</f>
        <v>0</v>
      </c>
      <c r="M257" s="46"/>
      <c r="N257" s="89"/>
      <c r="O257" s="275"/>
      <c r="P257" s="90"/>
      <c r="Q257" s="209"/>
      <c r="R257" s="90">
        <f>+P257+Q257</f>
        <v>0</v>
      </c>
      <c r="S257" s="210"/>
      <c r="T257" s="276"/>
      <c r="U257" s="182">
        <f>+H257+N257+T257</f>
        <v>54.08163265306123</v>
      </c>
      <c r="V257" s="190"/>
      <c r="W257" s="413">
        <f>+U257-V257</f>
        <v>54.08163265306123</v>
      </c>
      <c r="X257" s="20"/>
      <c r="Y257" s="83">
        <f>+F257+L257+R257</f>
        <v>16.88</v>
      </c>
      <c r="Z257" s="361"/>
      <c r="AA257" s="82">
        <f>+Y257-Z257</f>
        <v>16.88</v>
      </c>
    </row>
    <row r="258" spans="1:27" ht="14.25">
      <c r="A258" s="473" t="s">
        <v>148</v>
      </c>
      <c r="B258" s="473" t="s">
        <v>35</v>
      </c>
      <c r="C258" s="481" t="s">
        <v>19</v>
      </c>
      <c r="D258" s="85">
        <v>1.12</v>
      </c>
      <c r="E258" s="85">
        <v>15.76</v>
      </c>
      <c r="F258" s="84">
        <f>+D258+E258</f>
        <v>16.88</v>
      </c>
      <c r="G258" s="42">
        <v>46</v>
      </c>
      <c r="H258" s="92">
        <v>54.08163265306123</v>
      </c>
      <c r="I258" s="101"/>
      <c r="J258" s="86"/>
      <c r="K258" s="87"/>
      <c r="L258" s="88">
        <f>+J258+K258</f>
        <v>0</v>
      </c>
      <c r="M258" s="46"/>
      <c r="N258" s="89"/>
      <c r="O258" s="275"/>
      <c r="P258" s="90"/>
      <c r="Q258" s="209"/>
      <c r="R258" s="90">
        <f>+P258+Q258</f>
        <v>0</v>
      </c>
      <c r="S258" s="210"/>
      <c r="T258" s="276"/>
      <c r="U258" s="182">
        <f>+H258+N258+T258</f>
        <v>54.08163265306123</v>
      </c>
      <c r="V258" s="190"/>
      <c r="W258" s="413">
        <f>+U258-V258</f>
        <v>54.08163265306123</v>
      </c>
      <c r="X258" s="20"/>
      <c r="Y258" s="83">
        <f>+F258+L258+R258</f>
        <v>16.88</v>
      </c>
      <c r="Z258" s="363"/>
      <c r="AA258" s="82">
        <f>+Y258-Z258</f>
        <v>16.88</v>
      </c>
    </row>
    <row r="259" spans="1:27" ht="14.25">
      <c r="A259" s="198" t="s">
        <v>556</v>
      </c>
      <c r="B259" s="198" t="s">
        <v>36</v>
      </c>
      <c r="C259" s="483"/>
      <c r="D259" s="23"/>
      <c r="E259" s="23"/>
      <c r="F259" s="84">
        <f>+D259+E259</f>
        <v>0</v>
      </c>
      <c r="G259" s="23"/>
      <c r="H259" s="414"/>
      <c r="I259" s="101" t="s">
        <v>19</v>
      </c>
      <c r="J259" s="86">
        <v>8.52</v>
      </c>
      <c r="K259" s="87">
        <v>7.140000000000001</v>
      </c>
      <c r="L259" s="88">
        <f>+J259+K259</f>
        <v>15.66</v>
      </c>
      <c r="M259" s="46">
        <v>93</v>
      </c>
      <c r="N259" s="89">
        <v>54</v>
      </c>
      <c r="O259" s="275"/>
      <c r="P259" s="90"/>
      <c r="Q259" s="209"/>
      <c r="R259" s="90">
        <f>+P259+Q259</f>
        <v>0</v>
      </c>
      <c r="S259" s="210"/>
      <c r="T259" s="276"/>
      <c r="U259" s="182">
        <f>+H259+N259+T259</f>
        <v>54</v>
      </c>
      <c r="V259" s="190"/>
      <c r="W259" s="413">
        <f>+U259-V259</f>
        <v>54</v>
      </c>
      <c r="X259" s="20"/>
      <c r="Y259" s="83">
        <f>+F259+L259+R259</f>
        <v>15.66</v>
      </c>
      <c r="Z259" s="363"/>
      <c r="AA259" s="82">
        <f>+Y259-Z259</f>
        <v>15.66</v>
      </c>
    </row>
    <row r="260" spans="1:27" ht="14.25">
      <c r="A260" s="216" t="s">
        <v>735</v>
      </c>
      <c r="B260" s="199" t="s">
        <v>588</v>
      </c>
      <c r="C260" s="483"/>
      <c r="D260" s="23"/>
      <c r="E260" s="23"/>
      <c r="F260" s="84">
        <f>+D260+E260</f>
        <v>0</v>
      </c>
      <c r="G260" s="23"/>
      <c r="H260" s="414"/>
      <c r="I260" s="101" t="s">
        <v>19</v>
      </c>
      <c r="J260" s="86">
        <v>8.52</v>
      </c>
      <c r="K260" s="87">
        <v>7.140000000000001</v>
      </c>
      <c r="L260" s="88">
        <v>15.66</v>
      </c>
      <c r="M260" s="46">
        <v>93</v>
      </c>
      <c r="N260" s="89">
        <v>54</v>
      </c>
      <c r="O260" s="275"/>
      <c r="P260" s="90"/>
      <c r="Q260" s="209"/>
      <c r="R260" s="90">
        <f>+P260+Q260</f>
        <v>0</v>
      </c>
      <c r="S260" s="210"/>
      <c r="T260" s="276"/>
      <c r="U260" s="182">
        <f>+H260+N260+T260</f>
        <v>54</v>
      </c>
      <c r="V260" s="190"/>
      <c r="W260" s="413">
        <f>+U260-V260</f>
        <v>54</v>
      </c>
      <c r="X260" s="20"/>
      <c r="Y260" s="83">
        <f>+F260+L260+R260</f>
        <v>15.66</v>
      </c>
      <c r="Z260" s="361"/>
      <c r="AA260" s="82">
        <f>+Y260-Z260</f>
        <v>15.66</v>
      </c>
    </row>
    <row r="261" spans="1:27" ht="14.25">
      <c r="A261" s="198" t="s">
        <v>522</v>
      </c>
      <c r="B261" s="198" t="s">
        <v>227</v>
      </c>
      <c r="C261" s="483"/>
      <c r="D261" s="23"/>
      <c r="E261" s="23"/>
      <c r="F261" s="84">
        <f>+D261+E261</f>
        <v>0</v>
      </c>
      <c r="G261" s="23"/>
      <c r="H261" s="414"/>
      <c r="I261" s="101" t="s">
        <v>19</v>
      </c>
      <c r="J261" s="86">
        <v>10.64</v>
      </c>
      <c r="K261" s="87">
        <v>4.74</v>
      </c>
      <c r="L261" s="88">
        <f>+J261+K261</f>
        <v>15.38</v>
      </c>
      <c r="M261" s="46">
        <v>95</v>
      </c>
      <c r="N261" s="89">
        <v>53</v>
      </c>
      <c r="O261" s="78"/>
      <c r="P261" s="34"/>
      <c r="Q261" s="34"/>
      <c r="R261" s="90">
        <f>+P261+Q261</f>
        <v>0</v>
      </c>
      <c r="S261" s="34"/>
      <c r="T261" s="234"/>
      <c r="U261" s="182">
        <f>+H261+N261+T261</f>
        <v>53</v>
      </c>
      <c r="V261" s="190"/>
      <c r="W261" s="413">
        <f>+U261-V261</f>
        <v>53</v>
      </c>
      <c r="X261" s="20"/>
      <c r="Y261" s="83">
        <f>+F261+L261+R261</f>
        <v>15.38</v>
      </c>
      <c r="Z261" s="361"/>
      <c r="AA261" s="82">
        <f>+Y261-Z261</f>
        <v>15.38</v>
      </c>
    </row>
    <row r="262" spans="1:27" ht="14.25">
      <c r="A262" s="199" t="s">
        <v>692</v>
      </c>
      <c r="B262" s="198" t="s">
        <v>227</v>
      </c>
      <c r="C262" s="481"/>
      <c r="D262" s="85"/>
      <c r="E262" s="85"/>
      <c r="F262" s="84">
        <f>+D262+E262</f>
        <v>0</v>
      </c>
      <c r="G262" s="42"/>
      <c r="H262" s="227"/>
      <c r="I262" s="101" t="s">
        <v>19</v>
      </c>
      <c r="J262" s="86">
        <v>10.64</v>
      </c>
      <c r="K262" s="87">
        <v>4.74</v>
      </c>
      <c r="L262" s="88">
        <v>15.38</v>
      </c>
      <c r="M262" s="46">
        <v>95</v>
      </c>
      <c r="N262" s="89">
        <v>53</v>
      </c>
      <c r="O262" s="79"/>
      <c r="P262" s="30"/>
      <c r="Q262" s="31"/>
      <c r="R262" s="90">
        <f>+P262+Q262</f>
        <v>0</v>
      </c>
      <c r="S262" s="32"/>
      <c r="T262" s="232"/>
      <c r="U262" s="182">
        <f>+H262+N262+T262</f>
        <v>53</v>
      </c>
      <c r="V262" s="190"/>
      <c r="W262" s="413">
        <f>+U262-V262</f>
        <v>53</v>
      </c>
      <c r="X262" s="20"/>
      <c r="Y262" s="83">
        <f>+F262+L262+R262</f>
        <v>15.38</v>
      </c>
      <c r="Z262" s="361"/>
      <c r="AA262" s="82">
        <f>+Y262-Z262</f>
        <v>15.38</v>
      </c>
    </row>
    <row r="263" spans="1:27" ht="14.25">
      <c r="A263" s="473" t="s">
        <v>143</v>
      </c>
      <c r="B263" s="473" t="s">
        <v>32</v>
      </c>
      <c r="C263" s="481" t="s">
        <v>19</v>
      </c>
      <c r="D263" s="85">
        <v>6</v>
      </c>
      <c r="E263" s="85">
        <v>10.08</v>
      </c>
      <c r="F263" s="84">
        <f>+D263+E263</f>
        <v>16.08</v>
      </c>
      <c r="G263" s="42">
        <v>48</v>
      </c>
      <c r="H263" s="92">
        <v>52.04081632653062</v>
      </c>
      <c r="I263" s="75"/>
      <c r="J263" s="44"/>
      <c r="K263" s="45"/>
      <c r="L263" s="88">
        <f>+J263+K263</f>
        <v>0</v>
      </c>
      <c r="M263" s="46"/>
      <c r="N263" s="47"/>
      <c r="O263" s="142"/>
      <c r="P263" s="90"/>
      <c r="Q263" s="102"/>
      <c r="R263" s="90">
        <f>+P263+Q263</f>
        <v>0</v>
      </c>
      <c r="S263" s="103"/>
      <c r="T263" s="230"/>
      <c r="U263" s="182">
        <f>+H263+N263+T263</f>
        <v>52.04081632653062</v>
      </c>
      <c r="V263" s="190"/>
      <c r="W263" s="413">
        <f>+U263-V263</f>
        <v>52.04081632653062</v>
      </c>
      <c r="X263" s="20"/>
      <c r="Y263" s="83">
        <f>+F263+L263+R263</f>
        <v>16.08</v>
      </c>
      <c r="Z263" s="361"/>
      <c r="AA263" s="82">
        <f>+Y263-Z263</f>
        <v>16.08</v>
      </c>
    </row>
    <row r="264" spans="1:27" ht="14.25">
      <c r="A264" s="199" t="s">
        <v>697</v>
      </c>
      <c r="B264" s="198" t="s">
        <v>698</v>
      </c>
      <c r="C264" s="483"/>
      <c r="D264" s="40"/>
      <c r="E264" s="40"/>
      <c r="F264" s="84">
        <f>+D264+E264</f>
        <v>0</v>
      </c>
      <c r="G264" s="42"/>
      <c r="H264" s="415"/>
      <c r="I264" s="101" t="s">
        <v>19</v>
      </c>
      <c r="J264" s="86">
        <v>14.9</v>
      </c>
      <c r="K264" s="87">
        <v>0</v>
      </c>
      <c r="L264" s="88">
        <v>14.9</v>
      </c>
      <c r="M264" s="46">
        <v>98</v>
      </c>
      <c r="N264" s="89">
        <v>51.5</v>
      </c>
      <c r="O264" s="76"/>
      <c r="P264" s="66"/>
      <c r="Q264" s="66"/>
      <c r="R264" s="90">
        <f>+P264+Q264</f>
        <v>0</v>
      </c>
      <c r="S264" s="67"/>
      <c r="T264" s="231"/>
      <c r="U264" s="182">
        <f>+H264+N264+T264</f>
        <v>51.5</v>
      </c>
      <c r="V264" s="190"/>
      <c r="W264" s="413">
        <f>+U264-V264</f>
        <v>51.5</v>
      </c>
      <c r="X264" s="20"/>
      <c r="Y264" s="83">
        <f>+F264+L264+R264</f>
        <v>14.9</v>
      </c>
      <c r="Z264" s="361"/>
      <c r="AA264" s="82">
        <f>+Y264-Z264</f>
        <v>14.9</v>
      </c>
    </row>
    <row r="265" spans="1:27" ht="14.25">
      <c r="A265" s="198" t="s">
        <v>526</v>
      </c>
      <c r="B265" s="198" t="s">
        <v>34</v>
      </c>
      <c r="C265" s="481"/>
      <c r="D265" s="85"/>
      <c r="E265" s="85"/>
      <c r="F265" s="84">
        <f>+D265+E265</f>
        <v>0</v>
      </c>
      <c r="G265" s="42"/>
      <c r="H265" s="227"/>
      <c r="I265" s="101" t="s">
        <v>19</v>
      </c>
      <c r="J265" s="86">
        <v>14.9</v>
      </c>
      <c r="K265" s="87">
        <v>0</v>
      </c>
      <c r="L265" s="88">
        <f>+J265+K265</f>
        <v>14.9</v>
      </c>
      <c r="M265" s="46">
        <v>98</v>
      </c>
      <c r="N265" s="89">
        <v>51.5</v>
      </c>
      <c r="O265" s="78"/>
      <c r="P265" s="34"/>
      <c r="Q265" s="34"/>
      <c r="R265" s="90">
        <f>+P265+Q265</f>
        <v>0</v>
      </c>
      <c r="S265" s="34"/>
      <c r="T265" s="234"/>
      <c r="U265" s="182">
        <f>+H265+N265+T265</f>
        <v>51.5</v>
      </c>
      <c r="V265" s="190"/>
      <c r="W265" s="413">
        <f>+U265-V265</f>
        <v>51.5</v>
      </c>
      <c r="X265" s="20"/>
      <c r="Y265" s="83">
        <f>+F265+L265+R265</f>
        <v>14.9</v>
      </c>
      <c r="Z265" s="361"/>
      <c r="AA265" s="82">
        <f>+Y265-Z265</f>
        <v>14.9</v>
      </c>
    </row>
    <row r="266" spans="1:27" ht="14.25">
      <c r="A266" s="473" t="s">
        <v>376</v>
      </c>
      <c r="B266" s="473" t="s">
        <v>88</v>
      </c>
      <c r="C266" s="481" t="s">
        <v>8</v>
      </c>
      <c r="D266" s="85">
        <v>3.18</v>
      </c>
      <c r="E266" s="85">
        <v>12.7</v>
      </c>
      <c r="F266" s="84">
        <f>+D266+E266</f>
        <v>15.879999999999999</v>
      </c>
      <c r="G266" s="42">
        <v>49</v>
      </c>
      <c r="H266" s="92">
        <v>51.02040816326531</v>
      </c>
      <c r="I266" s="101"/>
      <c r="J266" s="86"/>
      <c r="K266" s="87"/>
      <c r="L266" s="88">
        <f>+J266+K266</f>
        <v>0</v>
      </c>
      <c r="M266" s="46"/>
      <c r="N266" s="89"/>
      <c r="O266" s="78"/>
      <c r="P266" s="34"/>
      <c r="Q266" s="34"/>
      <c r="R266" s="90">
        <f>+P266+Q266</f>
        <v>0</v>
      </c>
      <c r="S266" s="34"/>
      <c r="T266" s="234"/>
      <c r="U266" s="182">
        <f>+H266+N266+T266</f>
        <v>51.02040816326531</v>
      </c>
      <c r="V266" s="190"/>
      <c r="W266" s="413">
        <f>+U266-V266</f>
        <v>51.02040816326531</v>
      </c>
      <c r="X266" s="20"/>
      <c r="Y266" s="83">
        <f>+F266+L266+R266</f>
        <v>15.879999999999999</v>
      </c>
      <c r="Z266" s="361"/>
      <c r="AA266" s="82">
        <f>+Y266-Z266</f>
        <v>15.879999999999999</v>
      </c>
    </row>
    <row r="267" spans="1:27" ht="14.25">
      <c r="A267" s="197" t="s">
        <v>415</v>
      </c>
      <c r="B267" s="197" t="s">
        <v>31</v>
      </c>
      <c r="C267" s="483"/>
      <c r="D267" s="23"/>
      <c r="E267" s="23"/>
      <c r="F267" s="84">
        <f>+D267+E267</f>
        <v>0</v>
      </c>
      <c r="G267" s="23"/>
      <c r="H267" s="414"/>
      <c r="I267" s="101" t="s">
        <v>19</v>
      </c>
      <c r="J267" s="86">
        <v>12.58</v>
      </c>
      <c r="K267" s="87">
        <v>2.12</v>
      </c>
      <c r="L267" s="88">
        <f>+J267+K267</f>
        <v>14.7</v>
      </c>
      <c r="M267" s="46">
        <v>99</v>
      </c>
      <c r="N267" s="89">
        <v>51</v>
      </c>
      <c r="O267" s="275"/>
      <c r="P267" s="90"/>
      <c r="Q267" s="209"/>
      <c r="R267" s="90">
        <f>+P267+Q267</f>
        <v>0</v>
      </c>
      <c r="S267" s="210"/>
      <c r="T267" s="276"/>
      <c r="U267" s="182">
        <f>+H267+N267+T267</f>
        <v>51</v>
      </c>
      <c r="V267" s="190"/>
      <c r="W267" s="413">
        <f>+U267-V267</f>
        <v>51</v>
      </c>
      <c r="X267" s="20"/>
      <c r="Y267" s="83">
        <f>+F267+L267+R267</f>
        <v>14.7</v>
      </c>
      <c r="Z267" s="361"/>
      <c r="AA267" s="82">
        <f>+Y267-Z267</f>
        <v>14.7</v>
      </c>
    </row>
    <row r="268" spans="1:27" ht="14.25">
      <c r="A268" s="199" t="s">
        <v>568</v>
      </c>
      <c r="B268" s="199" t="s">
        <v>569</v>
      </c>
      <c r="C268" s="484"/>
      <c r="D268" s="85"/>
      <c r="E268" s="85"/>
      <c r="F268" s="84">
        <f>+D268+E268</f>
        <v>0</v>
      </c>
      <c r="G268" s="42"/>
      <c r="H268" s="227"/>
      <c r="I268" s="75" t="s">
        <v>19</v>
      </c>
      <c r="J268" s="44">
        <v>12.58</v>
      </c>
      <c r="K268" s="45">
        <v>2.12</v>
      </c>
      <c r="L268" s="88">
        <v>14.7</v>
      </c>
      <c r="M268" s="46">
        <v>99</v>
      </c>
      <c r="N268" s="47">
        <v>51</v>
      </c>
      <c r="O268" s="275"/>
      <c r="P268" s="90"/>
      <c r="Q268" s="209"/>
      <c r="R268" s="90">
        <f>+P268+Q268</f>
        <v>0</v>
      </c>
      <c r="S268" s="210"/>
      <c r="T268" s="276"/>
      <c r="U268" s="182">
        <f>+H268+N268+T268</f>
        <v>51</v>
      </c>
      <c r="V268" s="190"/>
      <c r="W268" s="413">
        <f>+U268-V268</f>
        <v>51</v>
      </c>
      <c r="X268" s="20"/>
      <c r="Y268" s="83">
        <f>+F268+L268+R268</f>
        <v>14.7</v>
      </c>
      <c r="Z268" s="361"/>
      <c r="AA268" s="82">
        <f>+Y268-Z268</f>
        <v>14.7</v>
      </c>
    </row>
    <row r="269" spans="1:27" ht="14.25">
      <c r="A269" s="317" t="s">
        <v>748</v>
      </c>
      <c r="B269" s="199" t="s">
        <v>33</v>
      </c>
      <c r="C269" s="483"/>
      <c r="D269" s="23"/>
      <c r="E269" s="23"/>
      <c r="F269" s="84">
        <f>+D269+E269</f>
        <v>0</v>
      </c>
      <c r="G269" s="23"/>
      <c r="H269" s="414"/>
      <c r="I269" s="101" t="s">
        <v>19</v>
      </c>
      <c r="J269" s="86">
        <v>5.8500000000000005</v>
      </c>
      <c r="K269" s="87">
        <v>8.52</v>
      </c>
      <c r="L269" s="88">
        <v>14.370000000000001</v>
      </c>
      <c r="M269" s="46">
        <v>100</v>
      </c>
      <c r="N269" s="89">
        <v>50.5</v>
      </c>
      <c r="O269" s="275"/>
      <c r="P269" s="90"/>
      <c r="Q269" s="209"/>
      <c r="R269" s="90">
        <f>+P269+Q269</f>
        <v>0</v>
      </c>
      <c r="S269" s="210"/>
      <c r="T269" s="276"/>
      <c r="U269" s="182">
        <f>+H269+N269+T269</f>
        <v>50.5</v>
      </c>
      <c r="V269" s="190"/>
      <c r="W269" s="413">
        <f>+U269-V269</f>
        <v>50.5</v>
      </c>
      <c r="X269" s="20"/>
      <c r="Y269" s="83">
        <f>+F269+L269+R269</f>
        <v>14.370000000000001</v>
      </c>
      <c r="Z269" s="361"/>
      <c r="AA269" s="82">
        <f>+Y269-Z269</f>
        <v>14.370000000000001</v>
      </c>
    </row>
    <row r="270" spans="1:27" ht="14.25">
      <c r="A270" s="198" t="s">
        <v>565</v>
      </c>
      <c r="B270" s="198" t="s">
        <v>33</v>
      </c>
      <c r="C270" s="484"/>
      <c r="D270" s="85"/>
      <c r="E270" s="85"/>
      <c r="F270" s="84">
        <f>+D270+E270</f>
        <v>0</v>
      </c>
      <c r="G270" s="42"/>
      <c r="H270" s="227"/>
      <c r="I270" s="101" t="s">
        <v>19</v>
      </c>
      <c r="J270" s="86">
        <v>5.8500000000000005</v>
      </c>
      <c r="K270" s="87">
        <v>8.52</v>
      </c>
      <c r="L270" s="88">
        <f>+J270+K270</f>
        <v>14.370000000000001</v>
      </c>
      <c r="M270" s="46">
        <v>100</v>
      </c>
      <c r="N270" s="89">
        <v>50.5</v>
      </c>
      <c r="O270" s="76"/>
      <c r="P270" s="66"/>
      <c r="Q270" s="66"/>
      <c r="R270" s="90">
        <f>+P270+Q270</f>
        <v>0</v>
      </c>
      <c r="S270" s="67"/>
      <c r="T270" s="231"/>
      <c r="U270" s="182">
        <f>+H270+N270+T270</f>
        <v>50.5</v>
      </c>
      <c r="V270" s="190"/>
      <c r="W270" s="413">
        <f>+U270-V270</f>
        <v>50.5</v>
      </c>
      <c r="X270" s="20"/>
      <c r="Y270" s="83">
        <f>+F270+L270+R270</f>
        <v>14.370000000000001</v>
      </c>
      <c r="Z270" s="361"/>
      <c r="AA270" s="82">
        <f>+Y270-Z270</f>
        <v>14.370000000000001</v>
      </c>
    </row>
    <row r="271" spans="1:27" ht="14.25">
      <c r="A271" s="198" t="s">
        <v>540</v>
      </c>
      <c r="B271" s="198" t="s">
        <v>541</v>
      </c>
      <c r="C271" s="483"/>
      <c r="D271" s="40"/>
      <c r="E271" s="40"/>
      <c r="F271" s="84">
        <f>+D271+E271</f>
        <v>0</v>
      </c>
      <c r="G271" s="42"/>
      <c r="H271" s="415"/>
      <c r="I271" s="101" t="s">
        <v>19</v>
      </c>
      <c r="J271" s="86">
        <v>14</v>
      </c>
      <c r="K271" s="87">
        <v>0</v>
      </c>
      <c r="L271" s="88">
        <f>+J271+K271</f>
        <v>14</v>
      </c>
      <c r="M271" s="46">
        <v>102</v>
      </c>
      <c r="N271" s="89">
        <v>49.5</v>
      </c>
      <c r="O271" s="142"/>
      <c r="P271" s="90"/>
      <c r="Q271" s="102"/>
      <c r="R271" s="90">
        <f>+P271+Q271</f>
        <v>0</v>
      </c>
      <c r="S271" s="103"/>
      <c r="T271" s="230"/>
      <c r="U271" s="182">
        <f>+H271+N271+T271</f>
        <v>49.5</v>
      </c>
      <c r="V271" s="190"/>
      <c r="W271" s="413">
        <f>+U271-V271</f>
        <v>49.5</v>
      </c>
      <c r="X271" s="20"/>
      <c r="Y271" s="83">
        <f>+F271+L271+R271</f>
        <v>14</v>
      </c>
      <c r="Z271" s="361"/>
      <c r="AA271" s="82">
        <f>+Y271-Z271</f>
        <v>14</v>
      </c>
    </row>
    <row r="272" spans="1:27" ht="14.25">
      <c r="A272" s="216" t="s">
        <v>716</v>
      </c>
      <c r="B272" s="199" t="s">
        <v>717</v>
      </c>
      <c r="C272" s="483"/>
      <c r="D272" s="23"/>
      <c r="E272" s="23"/>
      <c r="F272" s="84">
        <f>+D272+E272</f>
        <v>0</v>
      </c>
      <c r="G272" s="23"/>
      <c r="H272" s="414"/>
      <c r="I272" s="101" t="s">
        <v>19</v>
      </c>
      <c r="J272" s="86">
        <v>14</v>
      </c>
      <c r="K272" s="87">
        <v>0</v>
      </c>
      <c r="L272" s="88">
        <v>14</v>
      </c>
      <c r="M272" s="46">
        <v>102</v>
      </c>
      <c r="N272" s="89">
        <v>49.5</v>
      </c>
      <c r="O272" s="275"/>
      <c r="P272" s="90"/>
      <c r="Q272" s="209"/>
      <c r="R272" s="90">
        <f>+P272+Q272</f>
        <v>0</v>
      </c>
      <c r="S272" s="210"/>
      <c r="T272" s="276"/>
      <c r="U272" s="182">
        <f>+H272+N272+T272</f>
        <v>49.5</v>
      </c>
      <c r="V272" s="190"/>
      <c r="W272" s="413">
        <f>+U272-V272</f>
        <v>49.5</v>
      </c>
      <c r="X272" s="20"/>
      <c r="Y272" s="83">
        <f>+F272+L272+R272</f>
        <v>14</v>
      </c>
      <c r="Z272" s="361"/>
      <c r="AA272" s="82">
        <f>+Y272-Z272</f>
        <v>14</v>
      </c>
    </row>
    <row r="273" spans="1:27" ht="14.25">
      <c r="A273" s="199" t="s">
        <v>695</v>
      </c>
      <c r="B273" s="198" t="s">
        <v>35</v>
      </c>
      <c r="C273" s="481"/>
      <c r="D273" s="85"/>
      <c r="E273" s="85"/>
      <c r="F273" s="84">
        <f>+D273+E273</f>
        <v>0</v>
      </c>
      <c r="G273" s="42"/>
      <c r="H273" s="228"/>
      <c r="I273" s="75" t="s">
        <v>19</v>
      </c>
      <c r="J273" s="44">
        <v>4.470000000000001</v>
      </c>
      <c r="K273" s="45">
        <v>9.520000000000001</v>
      </c>
      <c r="L273" s="88">
        <v>13.990000000000002</v>
      </c>
      <c r="M273" s="46">
        <v>103</v>
      </c>
      <c r="N273" s="47">
        <v>49</v>
      </c>
      <c r="O273" s="142"/>
      <c r="P273" s="90"/>
      <c r="Q273" s="102"/>
      <c r="R273" s="90">
        <f>+P273+Q273</f>
        <v>0</v>
      </c>
      <c r="S273" s="103"/>
      <c r="T273" s="230"/>
      <c r="U273" s="182">
        <f>+H273+N273+T273</f>
        <v>49</v>
      </c>
      <c r="V273" s="190"/>
      <c r="W273" s="413">
        <f>+U273-V273</f>
        <v>49</v>
      </c>
      <c r="X273" s="20"/>
      <c r="Y273" s="83">
        <f>+F273+L273+R273</f>
        <v>13.990000000000002</v>
      </c>
      <c r="Z273" s="361"/>
      <c r="AA273" s="82">
        <f>+Y273-Z273</f>
        <v>13.990000000000002</v>
      </c>
    </row>
    <row r="274" spans="1:27" ht="14.25">
      <c r="A274" s="198" t="s">
        <v>548</v>
      </c>
      <c r="B274" s="198" t="s">
        <v>36</v>
      </c>
      <c r="C274" s="483"/>
      <c r="D274" s="23"/>
      <c r="E274" s="23"/>
      <c r="F274" s="84">
        <f>+D274+E274</f>
        <v>0</v>
      </c>
      <c r="G274" s="23"/>
      <c r="H274" s="414"/>
      <c r="I274" s="101" t="s">
        <v>19</v>
      </c>
      <c r="J274" s="86">
        <v>13.959999999999999</v>
      </c>
      <c r="K274" s="87">
        <v>0</v>
      </c>
      <c r="L274" s="88">
        <f>+J274+K274</f>
        <v>13.959999999999999</v>
      </c>
      <c r="M274" s="46">
        <v>104</v>
      </c>
      <c r="N274" s="89">
        <v>48.5</v>
      </c>
      <c r="O274" s="314"/>
      <c r="P274" s="90"/>
      <c r="Q274" s="209"/>
      <c r="R274" s="90">
        <f>+P274+Q274</f>
        <v>0</v>
      </c>
      <c r="S274" s="210"/>
      <c r="T274" s="276"/>
      <c r="U274" s="182">
        <f>+H274+N274+T274</f>
        <v>48.5</v>
      </c>
      <c r="V274" s="190"/>
      <c r="W274" s="413">
        <f>+U274-V274</f>
        <v>48.5</v>
      </c>
      <c r="X274" s="20"/>
      <c r="Y274" s="83">
        <f>+F274+L274+R274</f>
        <v>13.959999999999999</v>
      </c>
      <c r="Z274" s="361"/>
      <c r="AA274" s="82">
        <f>+Y274-Z274</f>
        <v>13.959999999999999</v>
      </c>
    </row>
    <row r="275" spans="1:27" ht="14.25">
      <c r="A275" s="199" t="s">
        <v>726</v>
      </c>
      <c r="B275" s="198" t="s">
        <v>588</v>
      </c>
      <c r="C275" s="481"/>
      <c r="D275" s="85"/>
      <c r="E275" s="85"/>
      <c r="F275" s="84">
        <f>+D275+E275</f>
        <v>0</v>
      </c>
      <c r="G275" s="42"/>
      <c r="H275" s="228"/>
      <c r="I275" s="101" t="s">
        <v>19</v>
      </c>
      <c r="J275" s="86">
        <v>13.959999999999999</v>
      </c>
      <c r="K275" s="87">
        <v>0</v>
      </c>
      <c r="L275" s="88">
        <v>13.959999999999999</v>
      </c>
      <c r="M275" s="46">
        <v>104</v>
      </c>
      <c r="N275" s="89">
        <v>48.5</v>
      </c>
      <c r="O275" s="143"/>
      <c r="P275" s="90"/>
      <c r="Q275" s="102"/>
      <c r="R275" s="90">
        <f>+P275+Q275</f>
        <v>0</v>
      </c>
      <c r="S275" s="103"/>
      <c r="T275" s="230"/>
      <c r="U275" s="182">
        <f>+H275+N275+T275</f>
        <v>48.5</v>
      </c>
      <c r="V275" s="191"/>
      <c r="W275" s="413">
        <f>+U275-V275</f>
        <v>48.5</v>
      </c>
      <c r="X275" s="20"/>
      <c r="Y275" s="83">
        <f>+F275+L275+R275</f>
        <v>13.959999999999999</v>
      </c>
      <c r="Z275" s="186"/>
      <c r="AA275" s="82">
        <f>+Y275-Z275</f>
        <v>13.959999999999999</v>
      </c>
    </row>
    <row r="276" spans="1:27" ht="14.25">
      <c r="A276" s="199" t="s">
        <v>596</v>
      </c>
      <c r="B276" s="198" t="s">
        <v>33</v>
      </c>
      <c r="C276" s="483"/>
      <c r="D276" s="40"/>
      <c r="E276" s="40"/>
      <c r="F276" s="84">
        <f>+D276+E276</f>
        <v>0</v>
      </c>
      <c r="G276" s="42"/>
      <c r="H276" s="415"/>
      <c r="I276" s="101" t="s">
        <v>19</v>
      </c>
      <c r="J276" s="86">
        <v>13.66</v>
      </c>
      <c r="K276" s="87">
        <v>0</v>
      </c>
      <c r="L276" s="88">
        <v>13.66</v>
      </c>
      <c r="M276" s="46">
        <v>105</v>
      </c>
      <c r="N276" s="89">
        <v>48</v>
      </c>
      <c r="O276" s="142"/>
      <c r="P276" s="90"/>
      <c r="Q276" s="102"/>
      <c r="R276" s="90">
        <f>+P276+Q276</f>
        <v>0</v>
      </c>
      <c r="S276" s="103"/>
      <c r="T276" s="230"/>
      <c r="U276" s="182">
        <f>+H276+N276+T276</f>
        <v>48</v>
      </c>
      <c r="V276" s="190"/>
      <c r="W276" s="413">
        <f>+U276-V276</f>
        <v>48</v>
      </c>
      <c r="X276" s="20"/>
      <c r="Y276" s="83">
        <f>+F276+L276+R276</f>
        <v>13.66</v>
      </c>
      <c r="Z276" s="361"/>
      <c r="AA276" s="82">
        <f>+Y276-Z276</f>
        <v>13.66</v>
      </c>
    </row>
    <row r="277" spans="1:27" ht="14.25">
      <c r="A277" s="198" t="s">
        <v>431</v>
      </c>
      <c r="B277" s="198" t="s">
        <v>161</v>
      </c>
      <c r="C277" s="485"/>
      <c r="D277" s="40"/>
      <c r="E277" s="40"/>
      <c r="F277" s="84">
        <f>+D277+E277</f>
        <v>0</v>
      </c>
      <c r="G277" s="42"/>
      <c r="H277" s="415"/>
      <c r="I277" s="101" t="s">
        <v>19</v>
      </c>
      <c r="J277" s="86">
        <v>13.66</v>
      </c>
      <c r="K277" s="87">
        <v>0</v>
      </c>
      <c r="L277" s="88">
        <f>+J277+K277</f>
        <v>13.66</v>
      </c>
      <c r="M277" s="46">
        <v>105</v>
      </c>
      <c r="N277" s="89">
        <v>48</v>
      </c>
      <c r="O277" s="77"/>
      <c r="P277" s="26"/>
      <c r="Q277" s="26"/>
      <c r="R277" s="90">
        <f>+P277+Q277</f>
        <v>0</v>
      </c>
      <c r="S277" s="27"/>
      <c r="T277" s="233"/>
      <c r="U277" s="182">
        <f>+H277+N277+T277</f>
        <v>48</v>
      </c>
      <c r="V277" s="190"/>
      <c r="W277" s="413">
        <f>+U277-V277</f>
        <v>48</v>
      </c>
      <c r="X277" s="20"/>
      <c r="Y277" s="83">
        <f>+F277+L277+R277</f>
        <v>13.66</v>
      </c>
      <c r="Z277" s="361"/>
      <c r="AA277" s="82">
        <f>+Y277-Z277</f>
        <v>13.66</v>
      </c>
    </row>
    <row r="278" spans="1:27" ht="14.25">
      <c r="A278" s="198" t="s">
        <v>455</v>
      </c>
      <c r="B278" s="198" t="s">
        <v>46</v>
      </c>
      <c r="C278" s="483"/>
      <c r="D278" s="23"/>
      <c r="E278" s="23"/>
      <c r="F278" s="84">
        <f>+D278+E278</f>
        <v>0</v>
      </c>
      <c r="G278" s="23"/>
      <c r="H278" s="414"/>
      <c r="I278" s="101" t="s">
        <v>8</v>
      </c>
      <c r="J278" s="86">
        <v>1.78</v>
      </c>
      <c r="K278" s="87">
        <v>11.74</v>
      </c>
      <c r="L278" s="88">
        <f>+J278+K278</f>
        <v>13.52</v>
      </c>
      <c r="M278" s="46">
        <v>106</v>
      </c>
      <c r="N278" s="89">
        <v>47.5</v>
      </c>
      <c r="O278" s="76"/>
      <c r="P278" s="66"/>
      <c r="Q278" s="66"/>
      <c r="R278" s="90">
        <f>+P278+Q278</f>
        <v>0</v>
      </c>
      <c r="S278" s="67"/>
      <c r="T278" s="231"/>
      <c r="U278" s="182">
        <f>+H278+N278+T278</f>
        <v>47.5</v>
      </c>
      <c r="V278" s="190"/>
      <c r="W278" s="413">
        <f>+U278-V278</f>
        <v>47.5</v>
      </c>
      <c r="X278" s="20"/>
      <c r="Y278" s="83">
        <f>+F278+L278+R278</f>
        <v>13.52</v>
      </c>
      <c r="Z278" s="361"/>
      <c r="AA278" s="82">
        <f>+Y278-Z278</f>
        <v>13.52</v>
      </c>
    </row>
    <row r="279" spans="1:27" ht="14.25">
      <c r="A279" s="216" t="s">
        <v>617</v>
      </c>
      <c r="B279" s="199" t="s">
        <v>46</v>
      </c>
      <c r="C279" s="483"/>
      <c r="D279" s="23"/>
      <c r="E279" s="23"/>
      <c r="F279" s="84">
        <f>+D279+E279</f>
        <v>0</v>
      </c>
      <c r="G279" s="23"/>
      <c r="H279" s="414"/>
      <c r="I279" s="101" t="s">
        <v>8</v>
      </c>
      <c r="J279" s="86">
        <v>1.78</v>
      </c>
      <c r="K279" s="87">
        <v>11.74</v>
      </c>
      <c r="L279" s="88">
        <v>13.52</v>
      </c>
      <c r="M279" s="46">
        <v>106</v>
      </c>
      <c r="N279" s="89">
        <v>47.5</v>
      </c>
      <c r="O279" s="275"/>
      <c r="P279" s="90"/>
      <c r="Q279" s="209"/>
      <c r="R279" s="90">
        <f>+P279+Q279</f>
        <v>0</v>
      </c>
      <c r="S279" s="210"/>
      <c r="T279" s="276"/>
      <c r="U279" s="182">
        <f>+H279+N279+T279</f>
        <v>47.5</v>
      </c>
      <c r="V279" s="190"/>
      <c r="W279" s="413">
        <f>+U279-V279</f>
        <v>47.5</v>
      </c>
      <c r="X279" s="20"/>
      <c r="Y279" s="83">
        <f>+F279+L279+R279</f>
        <v>13.52</v>
      </c>
      <c r="Z279" s="361"/>
      <c r="AA279" s="82">
        <f>+Y279-Z279</f>
        <v>13.52</v>
      </c>
    </row>
    <row r="280" spans="1:27" ht="14.25">
      <c r="A280" s="198" t="s">
        <v>560</v>
      </c>
      <c r="B280" s="198" t="s">
        <v>227</v>
      </c>
      <c r="C280" s="481"/>
      <c r="D280" s="85"/>
      <c r="E280" s="85"/>
      <c r="F280" s="84">
        <f>+D280+E280</f>
        <v>0</v>
      </c>
      <c r="G280" s="42"/>
      <c r="H280" s="227"/>
      <c r="I280" s="101" t="s">
        <v>19</v>
      </c>
      <c r="J280" s="86">
        <v>4.88</v>
      </c>
      <c r="K280" s="87">
        <v>8.62</v>
      </c>
      <c r="L280" s="88">
        <f>+J280+K280</f>
        <v>13.5</v>
      </c>
      <c r="M280" s="46">
        <v>107</v>
      </c>
      <c r="N280" s="89">
        <v>47</v>
      </c>
      <c r="O280" s="79"/>
      <c r="P280" s="30"/>
      <c r="Q280" s="31"/>
      <c r="R280" s="90">
        <f>+P280+Q280</f>
        <v>0</v>
      </c>
      <c r="S280" s="32"/>
      <c r="T280" s="232"/>
      <c r="U280" s="182">
        <f>+H280+N280+T280</f>
        <v>47</v>
      </c>
      <c r="V280" s="190"/>
      <c r="W280" s="413">
        <f>+U280-V280</f>
        <v>47</v>
      </c>
      <c r="X280" s="20"/>
      <c r="Y280" s="83">
        <f>+F280+L280+R280</f>
        <v>13.5</v>
      </c>
      <c r="Z280" s="361"/>
      <c r="AA280" s="82">
        <f>+Y280-Z280</f>
        <v>13.5</v>
      </c>
    </row>
    <row r="281" spans="1:27" ht="14.25">
      <c r="A281" s="199" t="s">
        <v>740</v>
      </c>
      <c r="B281" s="198" t="s">
        <v>45</v>
      </c>
      <c r="C281" s="483"/>
      <c r="D281" s="28"/>
      <c r="E281" s="28"/>
      <c r="F281" s="84">
        <f>+D281+E281</f>
        <v>0</v>
      </c>
      <c r="G281" s="29"/>
      <c r="H281" s="414"/>
      <c r="I281" s="101" t="s">
        <v>19</v>
      </c>
      <c r="J281" s="86">
        <v>4.88</v>
      </c>
      <c r="K281" s="87">
        <v>8.62</v>
      </c>
      <c r="L281" s="88">
        <v>13.5</v>
      </c>
      <c r="M281" s="46">
        <v>107</v>
      </c>
      <c r="N281" s="89">
        <v>47</v>
      </c>
      <c r="O281" s="77"/>
      <c r="P281" s="26"/>
      <c r="Q281" s="26"/>
      <c r="R281" s="90">
        <f>+P281+Q281</f>
        <v>0</v>
      </c>
      <c r="S281" s="27"/>
      <c r="T281" s="233"/>
      <c r="U281" s="182">
        <f>+H281+N281+T281</f>
        <v>47</v>
      </c>
      <c r="V281" s="190"/>
      <c r="W281" s="413">
        <f>+U281-V281</f>
        <v>47</v>
      </c>
      <c r="X281" s="20"/>
      <c r="Y281" s="83">
        <f>+F281+L281+R281</f>
        <v>13.5</v>
      </c>
      <c r="Z281" s="361"/>
      <c r="AA281" s="82">
        <f>+Y281-Z281</f>
        <v>13.5</v>
      </c>
    </row>
    <row r="282" spans="1:27" ht="14.25">
      <c r="A282" s="473" t="s">
        <v>354</v>
      </c>
      <c r="B282" s="473" t="s">
        <v>115</v>
      </c>
      <c r="C282" s="481" t="s">
        <v>19</v>
      </c>
      <c r="D282" s="85">
        <v>4.88</v>
      </c>
      <c r="E282" s="85">
        <v>10.620000000000001</v>
      </c>
      <c r="F282" s="84">
        <f>+D282+E282</f>
        <v>15.5</v>
      </c>
      <c r="G282" s="42">
        <v>53</v>
      </c>
      <c r="H282" s="92">
        <v>46.93877551020408</v>
      </c>
      <c r="I282" s="101"/>
      <c r="J282" s="86"/>
      <c r="K282" s="87"/>
      <c r="L282" s="88">
        <f>+J282+K282</f>
        <v>0</v>
      </c>
      <c r="M282" s="46"/>
      <c r="N282" s="89"/>
      <c r="O282" s="275"/>
      <c r="P282" s="90"/>
      <c r="Q282" s="209"/>
      <c r="R282" s="90">
        <f>+P282+Q282</f>
        <v>0</v>
      </c>
      <c r="S282" s="210"/>
      <c r="T282" s="276"/>
      <c r="U282" s="182">
        <f>+H282+N282+T282</f>
        <v>46.93877551020408</v>
      </c>
      <c r="V282" s="190"/>
      <c r="W282" s="413">
        <f>+U282-V282</f>
        <v>46.93877551020408</v>
      </c>
      <c r="X282" s="20"/>
      <c r="Y282" s="83">
        <f>+F282+L282+R282</f>
        <v>15.5</v>
      </c>
      <c r="Z282" s="361"/>
      <c r="AA282" s="82">
        <f>+Y282-Z282</f>
        <v>15.5</v>
      </c>
    </row>
    <row r="283" spans="1:27" ht="14.25">
      <c r="A283" s="473" t="s">
        <v>183</v>
      </c>
      <c r="B283" s="473" t="s">
        <v>184</v>
      </c>
      <c r="C283" s="481" t="s">
        <v>19</v>
      </c>
      <c r="D283" s="85">
        <v>4.88</v>
      </c>
      <c r="E283" s="85">
        <v>10.620000000000001</v>
      </c>
      <c r="F283" s="84">
        <f>+D283+E283</f>
        <v>15.5</v>
      </c>
      <c r="G283" s="42">
        <v>53</v>
      </c>
      <c r="H283" s="92">
        <v>46.93877551020408</v>
      </c>
      <c r="I283" s="101"/>
      <c r="J283" s="86"/>
      <c r="K283" s="87"/>
      <c r="L283" s="88">
        <f>+J283+K283</f>
        <v>0</v>
      </c>
      <c r="M283" s="46"/>
      <c r="N283" s="89"/>
      <c r="O283" s="143"/>
      <c r="P283" s="90"/>
      <c r="Q283" s="102"/>
      <c r="R283" s="90">
        <f>+P283+Q283</f>
        <v>0</v>
      </c>
      <c r="S283" s="103"/>
      <c r="T283" s="230"/>
      <c r="U283" s="182">
        <f>+H283+N283+T283</f>
        <v>46.93877551020408</v>
      </c>
      <c r="V283" s="191"/>
      <c r="W283" s="413">
        <f>+U283-V283</f>
        <v>46.93877551020408</v>
      </c>
      <c r="X283" s="20"/>
      <c r="Y283" s="83">
        <f>+F283+L283+R283</f>
        <v>15.5</v>
      </c>
      <c r="Z283" s="186"/>
      <c r="AA283" s="82">
        <f>+Y283-Z283</f>
        <v>15.5</v>
      </c>
    </row>
    <row r="284" spans="1:27" ht="14.25">
      <c r="A284" s="216" t="s">
        <v>710</v>
      </c>
      <c r="B284" s="199" t="s">
        <v>436</v>
      </c>
      <c r="C284" s="483"/>
      <c r="D284" s="23"/>
      <c r="E284" s="23"/>
      <c r="F284" s="84">
        <f>+D284+E284</f>
        <v>0</v>
      </c>
      <c r="G284" s="23"/>
      <c r="H284" s="414"/>
      <c r="I284" s="101" t="s">
        <v>19</v>
      </c>
      <c r="J284" s="86">
        <v>13.48</v>
      </c>
      <c r="K284" s="87">
        <v>0</v>
      </c>
      <c r="L284" s="88">
        <v>13.48</v>
      </c>
      <c r="M284" s="46">
        <v>108</v>
      </c>
      <c r="N284" s="89">
        <v>46.5</v>
      </c>
      <c r="O284" s="275"/>
      <c r="P284" s="90"/>
      <c r="Q284" s="209"/>
      <c r="R284" s="90">
        <f>+P284+Q284</f>
        <v>0</v>
      </c>
      <c r="S284" s="210"/>
      <c r="T284" s="276"/>
      <c r="U284" s="182">
        <f>+H284+N284+T284</f>
        <v>46.5</v>
      </c>
      <c r="V284" s="190"/>
      <c r="W284" s="413">
        <f>+U284-V284</f>
        <v>46.5</v>
      </c>
      <c r="X284" s="20"/>
      <c r="Y284" s="83">
        <f>+F284+L284+R284</f>
        <v>13.48</v>
      </c>
      <c r="Z284" s="361"/>
      <c r="AA284" s="82">
        <f>+Y284-Z284</f>
        <v>13.48</v>
      </c>
    </row>
    <row r="285" spans="1:27" ht="14.25">
      <c r="A285" s="198" t="s">
        <v>236</v>
      </c>
      <c r="B285" s="198" t="s">
        <v>34</v>
      </c>
      <c r="C285" s="481"/>
      <c r="D285" s="85"/>
      <c r="E285" s="85"/>
      <c r="F285" s="84">
        <f>+D285+E285</f>
        <v>0</v>
      </c>
      <c r="G285" s="42"/>
      <c r="H285" s="227"/>
      <c r="I285" s="420" t="s">
        <v>19</v>
      </c>
      <c r="J285" s="24">
        <v>13.48</v>
      </c>
      <c r="K285" s="24">
        <v>0</v>
      </c>
      <c r="L285" s="88">
        <f>+J285+K285</f>
        <v>13.48</v>
      </c>
      <c r="M285" s="25">
        <v>108</v>
      </c>
      <c r="N285" s="418">
        <v>46.5</v>
      </c>
      <c r="O285" s="275"/>
      <c r="P285" s="90"/>
      <c r="Q285" s="209"/>
      <c r="R285" s="90">
        <f>+P285+Q285</f>
        <v>0</v>
      </c>
      <c r="S285" s="210"/>
      <c r="T285" s="276"/>
      <c r="U285" s="182">
        <f>+H285+N285+T285</f>
        <v>46.5</v>
      </c>
      <c r="V285" s="190"/>
      <c r="W285" s="413">
        <f>+U285-V285</f>
        <v>46.5</v>
      </c>
      <c r="X285" s="20"/>
      <c r="Y285" s="83">
        <f>+F285+L285+R285</f>
        <v>13.48</v>
      </c>
      <c r="Z285" s="361"/>
      <c r="AA285" s="82">
        <f>+Y285-Z285</f>
        <v>13.48</v>
      </c>
    </row>
    <row r="286" spans="1:27" ht="14.25">
      <c r="A286" s="473" t="s">
        <v>256</v>
      </c>
      <c r="B286" s="473" t="s">
        <v>40</v>
      </c>
      <c r="C286" s="481" t="s">
        <v>8</v>
      </c>
      <c r="D286" s="85">
        <v>1.64</v>
      </c>
      <c r="E286" s="85">
        <v>7.58</v>
      </c>
      <c r="F286" s="84">
        <f>+D286+E286</f>
        <v>9.22</v>
      </c>
      <c r="G286" s="42">
        <v>76</v>
      </c>
      <c r="H286" s="92">
        <v>23.46938775510204</v>
      </c>
      <c r="I286" s="101" t="s">
        <v>8</v>
      </c>
      <c r="J286" s="86">
        <v>4.96</v>
      </c>
      <c r="K286" s="87">
        <v>1.5</v>
      </c>
      <c r="L286" s="88">
        <v>6.46</v>
      </c>
      <c r="M286" s="46">
        <v>155</v>
      </c>
      <c r="N286" s="89">
        <v>23</v>
      </c>
      <c r="O286" s="77"/>
      <c r="P286" s="26"/>
      <c r="Q286" s="26"/>
      <c r="R286" s="90">
        <f>+P286+Q286</f>
        <v>0</v>
      </c>
      <c r="S286" s="27"/>
      <c r="T286" s="233"/>
      <c r="U286" s="182">
        <f>+H286+N286+T286</f>
        <v>46.46938775510204</v>
      </c>
      <c r="V286" s="190"/>
      <c r="W286" s="413">
        <f>+U286-V286</f>
        <v>46.46938775510204</v>
      </c>
      <c r="X286" s="20"/>
      <c r="Y286" s="83">
        <f>+F286+L286+R286</f>
        <v>15.68</v>
      </c>
      <c r="Z286" s="361"/>
      <c r="AA286" s="82">
        <f>+Y286-Z286</f>
        <v>15.68</v>
      </c>
    </row>
    <row r="287" spans="1:27" ht="14.25">
      <c r="A287" s="473" t="s">
        <v>142</v>
      </c>
      <c r="B287" s="473" t="s">
        <v>35</v>
      </c>
      <c r="C287" s="481" t="s">
        <v>19</v>
      </c>
      <c r="D287" s="85">
        <v>8.06</v>
      </c>
      <c r="E287" s="85">
        <v>7.32</v>
      </c>
      <c r="F287" s="84">
        <f>+D287+E287</f>
        <v>15.38</v>
      </c>
      <c r="G287" s="42">
        <v>54</v>
      </c>
      <c r="H287" s="92">
        <v>45.91836734693878</v>
      </c>
      <c r="I287" s="417"/>
      <c r="J287" s="86"/>
      <c r="K287" s="87"/>
      <c r="L287" s="88">
        <f>+J287+K287</f>
        <v>0</v>
      </c>
      <c r="M287" s="46"/>
      <c r="N287" s="89"/>
      <c r="O287" s="77"/>
      <c r="P287" s="26"/>
      <c r="Q287" s="26"/>
      <c r="R287" s="90">
        <f>+P287+Q287</f>
        <v>0</v>
      </c>
      <c r="S287" s="27"/>
      <c r="T287" s="233"/>
      <c r="U287" s="182">
        <f>+H287+N287+T287</f>
        <v>45.91836734693878</v>
      </c>
      <c r="V287" s="190"/>
      <c r="W287" s="413">
        <f>+U287-V287</f>
        <v>45.91836734693878</v>
      </c>
      <c r="X287" s="20"/>
      <c r="Y287" s="83">
        <f>+F287+L287+R287</f>
        <v>15.38</v>
      </c>
      <c r="Z287" s="361"/>
      <c r="AA287" s="82">
        <f>+Y287-Z287</f>
        <v>15.38</v>
      </c>
    </row>
    <row r="288" spans="1:27" ht="14.25">
      <c r="A288" s="473" t="s">
        <v>388</v>
      </c>
      <c r="B288" s="473" t="s">
        <v>35</v>
      </c>
      <c r="C288" s="481" t="s">
        <v>19</v>
      </c>
      <c r="D288" s="85">
        <v>8.06</v>
      </c>
      <c r="E288" s="85">
        <v>7.32</v>
      </c>
      <c r="F288" s="84">
        <f>+D288+E288</f>
        <v>15.38</v>
      </c>
      <c r="G288" s="42">
        <v>54</v>
      </c>
      <c r="H288" s="92">
        <v>45.91836734693878</v>
      </c>
      <c r="I288" s="101"/>
      <c r="J288" s="86"/>
      <c r="K288" s="87"/>
      <c r="L288" s="88">
        <f>+J288+K288</f>
        <v>0</v>
      </c>
      <c r="M288" s="46"/>
      <c r="N288" s="89"/>
      <c r="O288" s="314"/>
      <c r="P288" s="90"/>
      <c r="Q288" s="209"/>
      <c r="R288" s="90">
        <f>+P288+Q288</f>
        <v>0</v>
      </c>
      <c r="S288" s="210"/>
      <c r="T288" s="276"/>
      <c r="U288" s="182">
        <f>+H288+N288+T288</f>
        <v>45.91836734693878</v>
      </c>
      <c r="V288" s="190"/>
      <c r="W288" s="413">
        <f>+U288-V288</f>
        <v>45.91836734693878</v>
      </c>
      <c r="X288" s="20"/>
      <c r="Y288" s="83">
        <f>+F288+L288+R288</f>
        <v>15.38</v>
      </c>
      <c r="Z288" s="361"/>
      <c r="AA288" s="82">
        <f>+Y288-Z288</f>
        <v>15.38</v>
      </c>
    </row>
    <row r="289" spans="1:27" ht="14.25">
      <c r="A289" s="199" t="s">
        <v>666</v>
      </c>
      <c r="B289" s="199" t="s">
        <v>667</v>
      </c>
      <c r="C289" s="481"/>
      <c r="D289" s="85"/>
      <c r="E289" s="85"/>
      <c r="F289" s="84">
        <f>+D289+E289</f>
        <v>0</v>
      </c>
      <c r="G289" s="42"/>
      <c r="H289" s="227"/>
      <c r="I289" s="101" t="s">
        <v>19</v>
      </c>
      <c r="J289" s="86">
        <v>13.219999999999999</v>
      </c>
      <c r="K289" s="87">
        <v>0</v>
      </c>
      <c r="L289" s="88">
        <v>13.219999999999999</v>
      </c>
      <c r="M289" s="46">
        <v>110</v>
      </c>
      <c r="N289" s="89">
        <v>45.5</v>
      </c>
      <c r="O289" s="77"/>
      <c r="P289" s="26"/>
      <c r="Q289" s="26"/>
      <c r="R289" s="90">
        <f>+P289+Q289</f>
        <v>0</v>
      </c>
      <c r="S289" s="27"/>
      <c r="T289" s="233"/>
      <c r="U289" s="182">
        <f>+H289+N289+T289</f>
        <v>45.5</v>
      </c>
      <c r="V289" s="191"/>
      <c r="W289" s="413">
        <f>+U289-V289</f>
        <v>45.5</v>
      </c>
      <c r="X289" s="20"/>
      <c r="Y289" s="83">
        <f>+F289+L289+R289</f>
        <v>13.219999999999999</v>
      </c>
      <c r="Z289" s="186"/>
      <c r="AA289" s="82">
        <f>+Y289-Z289</f>
        <v>13.219999999999999</v>
      </c>
    </row>
    <row r="290" spans="1:27" ht="14.25">
      <c r="A290" s="199" t="s">
        <v>743</v>
      </c>
      <c r="B290" s="198" t="s">
        <v>35</v>
      </c>
      <c r="C290" s="483"/>
      <c r="D290" s="40"/>
      <c r="E290" s="40"/>
      <c r="F290" s="84">
        <f>+D290+E290</f>
        <v>0</v>
      </c>
      <c r="G290" s="42"/>
      <c r="H290" s="415"/>
      <c r="I290" s="101" t="s">
        <v>19</v>
      </c>
      <c r="J290" s="86">
        <v>9.08</v>
      </c>
      <c r="K290" s="87">
        <v>4.1</v>
      </c>
      <c r="L290" s="88">
        <v>13.18</v>
      </c>
      <c r="M290" s="46">
        <v>111</v>
      </c>
      <c r="N290" s="89">
        <v>45</v>
      </c>
      <c r="O290" s="79"/>
      <c r="P290" s="30"/>
      <c r="Q290" s="31"/>
      <c r="R290" s="90">
        <f>+P290+Q290</f>
        <v>0</v>
      </c>
      <c r="S290" s="32"/>
      <c r="T290" s="232"/>
      <c r="U290" s="182">
        <f>+H290+N290+T290</f>
        <v>45</v>
      </c>
      <c r="V290" s="190"/>
      <c r="W290" s="413">
        <f>+U290-V290</f>
        <v>45</v>
      </c>
      <c r="X290" s="20"/>
      <c r="Y290" s="83">
        <f>+F290+L290+R290</f>
        <v>13.18</v>
      </c>
      <c r="Z290" s="361"/>
      <c r="AA290" s="82">
        <f>+Y290-Z290</f>
        <v>13.18</v>
      </c>
    </row>
    <row r="291" spans="1:27" ht="14.25">
      <c r="A291" s="198" t="s">
        <v>562</v>
      </c>
      <c r="B291" s="198" t="s">
        <v>35</v>
      </c>
      <c r="C291" s="483"/>
      <c r="D291" s="23"/>
      <c r="E291" s="23"/>
      <c r="F291" s="84">
        <f>+D291+E291</f>
        <v>0</v>
      </c>
      <c r="G291" s="23"/>
      <c r="H291" s="414"/>
      <c r="I291" s="101" t="s">
        <v>19</v>
      </c>
      <c r="J291" s="86">
        <v>9.08</v>
      </c>
      <c r="K291" s="87">
        <v>4.1</v>
      </c>
      <c r="L291" s="88">
        <f>+J291+K291</f>
        <v>13.18</v>
      </c>
      <c r="M291" s="46">
        <v>111</v>
      </c>
      <c r="N291" s="89">
        <v>45</v>
      </c>
      <c r="O291" s="275"/>
      <c r="P291" s="90"/>
      <c r="Q291" s="209"/>
      <c r="R291" s="90">
        <f>+P291+Q291</f>
        <v>0</v>
      </c>
      <c r="S291" s="210"/>
      <c r="T291" s="276"/>
      <c r="U291" s="182">
        <f>+H291+N291+T291</f>
        <v>45</v>
      </c>
      <c r="V291" s="190"/>
      <c r="W291" s="413">
        <f>+U291-V291</f>
        <v>45</v>
      </c>
      <c r="X291" s="20"/>
      <c r="Y291" s="83">
        <f>+F291+L291+R291</f>
        <v>13.18</v>
      </c>
      <c r="Z291" s="361"/>
      <c r="AA291" s="82">
        <f>+Y291-Z291</f>
        <v>13.18</v>
      </c>
    </row>
    <row r="292" spans="1:27" ht="14.25">
      <c r="A292" s="198" t="s">
        <v>442</v>
      </c>
      <c r="B292" s="198" t="s">
        <v>223</v>
      </c>
      <c r="C292" s="483"/>
      <c r="D292" s="23"/>
      <c r="E292" s="23"/>
      <c r="F292" s="84">
        <f>+D292+E292</f>
        <v>0</v>
      </c>
      <c r="G292" s="23"/>
      <c r="H292" s="414"/>
      <c r="I292" s="101" t="s">
        <v>19</v>
      </c>
      <c r="J292" s="86">
        <v>7.88</v>
      </c>
      <c r="K292" s="87">
        <v>5.26</v>
      </c>
      <c r="L292" s="88">
        <f>+J292+K292</f>
        <v>13.14</v>
      </c>
      <c r="M292" s="46">
        <v>112</v>
      </c>
      <c r="N292" s="89">
        <v>44.5</v>
      </c>
      <c r="O292" s="78"/>
      <c r="P292" s="34"/>
      <c r="Q292" s="34"/>
      <c r="R292" s="90">
        <f>+P292+Q292</f>
        <v>0</v>
      </c>
      <c r="S292" s="34"/>
      <c r="T292" s="234"/>
      <c r="U292" s="182">
        <f>+H292+N292+T292</f>
        <v>44.5</v>
      </c>
      <c r="V292" s="190"/>
      <c r="W292" s="413">
        <f>+U292-V292</f>
        <v>44.5</v>
      </c>
      <c r="X292" s="20"/>
      <c r="Y292" s="83">
        <f>+F292+L292+R292</f>
        <v>13.14</v>
      </c>
      <c r="Z292" s="361"/>
      <c r="AA292" s="82">
        <f>+Y292-Z292</f>
        <v>13.14</v>
      </c>
    </row>
    <row r="293" spans="1:27" ht="14.25">
      <c r="A293" s="216" t="s">
        <v>608</v>
      </c>
      <c r="B293" s="199" t="s">
        <v>609</v>
      </c>
      <c r="C293" s="483"/>
      <c r="D293" s="23"/>
      <c r="E293" s="23"/>
      <c r="F293" s="84">
        <f>+D293+E293</f>
        <v>0</v>
      </c>
      <c r="G293" s="23"/>
      <c r="H293" s="414"/>
      <c r="I293" s="101" t="s">
        <v>19</v>
      </c>
      <c r="J293" s="86">
        <v>7.88</v>
      </c>
      <c r="K293" s="87">
        <v>5.26</v>
      </c>
      <c r="L293" s="88">
        <v>13.14</v>
      </c>
      <c r="M293" s="46">
        <v>112</v>
      </c>
      <c r="N293" s="89">
        <v>44.5</v>
      </c>
      <c r="O293" s="275"/>
      <c r="P293" s="90"/>
      <c r="Q293" s="209"/>
      <c r="R293" s="90">
        <f>+P293+Q293</f>
        <v>0</v>
      </c>
      <c r="S293" s="210"/>
      <c r="T293" s="276"/>
      <c r="U293" s="182">
        <f>+H293+N293+T293</f>
        <v>44.5</v>
      </c>
      <c r="V293" s="190"/>
      <c r="W293" s="413">
        <f>+U293-V293</f>
        <v>44.5</v>
      </c>
      <c r="X293" s="20"/>
      <c r="Y293" s="83">
        <f>+F293+L293+R293</f>
        <v>13.14</v>
      </c>
      <c r="Z293" s="361"/>
      <c r="AA293" s="82">
        <f>+Y293-Z293</f>
        <v>13.14</v>
      </c>
    </row>
    <row r="294" spans="1:27" ht="14.25">
      <c r="A294" s="199" t="s">
        <v>665</v>
      </c>
      <c r="B294" s="198" t="s">
        <v>45</v>
      </c>
      <c r="C294" s="483"/>
      <c r="D294" s="23"/>
      <c r="E294" s="23"/>
      <c r="F294" s="84">
        <f>+D294+E294</f>
        <v>0</v>
      </c>
      <c r="G294" s="23"/>
      <c r="H294" s="414"/>
      <c r="I294" s="101" t="s">
        <v>19</v>
      </c>
      <c r="J294" s="86">
        <v>5.78</v>
      </c>
      <c r="K294" s="87">
        <v>7.220000000000001</v>
      </c>
      <c r="L294" s="88">
        <v>13</v>
      </c>
      <c r="M294" s="46">
        <v>113</v>
      </c>
      <c r="N294" s="89">
        <v>44</v>
      </c>
      <c r="O294" s="76"/>
      <c r="P294" s="66"/>
      <c r="Q294" s="66"/>
      <c r="R294" s="90">
        <f>+P294+Q294</f>
        <v>0</v>
      </c>
      <c r="S294" s="67"/>
      <c r="T294" s="231"/>
      <c r="U294" s="182">
        <f>+H294+N294+T294</f>
        <v>44</v>
      </c>
      <c r="V294" s="190"/>
      <c r="W294" s="413">
        <f>+U294-V294</f>
        <v>44</v>
      </c>
      <c r="X294" s="20"/>
      <c r="Y294" s="83">
        <f>+F294+L294+R294</f>
        <v>13</v>
      </c>
      <c r="Z294" s="361"/>
      <c r="AA294" s="82">
        <f>+Y294-Z294</f>
        <v>13</v>
      </c>
    </row>
    <row r="295" spans="1:27" ht="14.25">
      <c r="A295" s="198" t="s">
        <v>494</v>
      </c>
      <c r="B295" s="198" t="s">
        <v>45</v>
      </c>
      <c r="C295" s="481"/>
      <c r="D295" s="85"/>
      <c r="E295" s="85"/>
      <c r="F295" s="84">
        <f>+D295+E295</f>
        <v>0</v>
      </c>
      <c r="G295" s="42"/>
      <c r="H295" s="227"/>
      <c r="I295" s="101" t="s">
        <v>19</v>
      </c>
      <c r="J295" s="86">
        <v>5.78</v>
      </c>
      <c r="K295" s="87">
        <v>7.220000000000001</v>
      </c>
      <c r="L295" s="88">
        <f>+J295+K295</f>
        <v>13</v>
      </c>
      <c r="M295" s="46">
        <v>113</v>
      </c>
      <c r="N295" s="89">
        <v>44</v>
      </c>
      <c r="O295" s="79"/>
      <c r="P295" s="30"/>
      <c r="Q295" s="31"/>
      <c r="R295" s="90">
        <f>+P295+Q295</f>
        <v>0</v>
      </c>
      <c r="S295" s="32"/>
      <c r="T295" s="232"/>
      <c r="U295" s="182">
        <f>+H295+N295+T295</f>
        <v>44</v>
      </c>
      <c r="V295" s="189"/>
      <c r="W295" s="413">
        <f>+U295-V295</f>
        <v>44</v>
      </c>
      <c r="X295" s="20"/>
      <c r="Y295" s="83">
        <f>+F295+L295+R295</f>
        <v>13</v>
      </c>
      <c r="Z295" s="185"/>
      <c r="AA295" s="82">
        <f>+Y295-Z295</f>
        <v>13</v>
      </c>
    </row>
    <row r="296" spans="1:27" ht="14.25">
      <c r="A296" s="473" t="s">
        <v>395</v>
      </c>
      <c r="B296" s="473" t="s">
        <v>39</v>
      </c>
      <c r="C296" s="481" t="s">
        <v>19</v>
      </c>
      <c r="D296" s="85">
        <v>3.4800000000000004</v>
      </c>
      <c r="E296" s="85">
        <v>11.56</v>
      </c>
      <c r="F296" s="84">
        <f>+D296+E296</f>
        <v>15.040000000000001</v>
      </c>
      <c r="G296" s="42">
        <v>56</v>
      </c>
      <c r="H296" s="92">
        <v>43.87755102040816</v>
      </c>
      <c r="I296" s="101"/>
      <c r="J296" s="86"/>
      <c r="K296" s="87"/>
      <c r="L296" s="88">
        <f>+J296+K296</f>
        <v>0</v>
      </c>
      <c r="M296" s="46"/>
      <c r="N296" s="89"/>
      <c r="O296" s="275"/>
      <c r="P296" s="90"/>
      <c r="Q296" s="209"/>
      <c r="R296" s="90">
        <f>+P296+Q296</f>
        <v>0</v>
      </c>
      <c r="S296" s="210"/>
      <c r="T296" s="276"/>
      <c r="U296" s="182">
        <f>+H296+N296+T296</f>
        <v>43.87755102040816</v>
      </c>
      <c r="V296" s="190"/>
      <c r="W296" s="413">
        <f>+U296-V296</f>
        <v>43.87755102040816</v>
      </c>
      <c r="X296" s="20"/>
      <c r="Y296" s="83">
        <f>+F296+L296+R296</f>
        <v>15.040000000000001</v>
      </c>
      <c r="Z296" s="361"/>
      <c r="AA296" s="82">
        <f>+Y296-Z296</f>
        <v>15.040000000000001</v>
      </c>
    </row>
    <row r="297" spans="1:27" ht="14.25">
      <c r="A297" s="198" t="s">
        <v>523</v>
      </c>
      <c r="B297" s="198" t="s">
        <v>31</v>
      </c>
      <c r="C297" s="481"/>
      <c r="D297" s="85"/>
      <c r="E297" s="85"/>
      <c r="F297" s="84">
        <f>+D297+E297</f>
        <v>0</v>
      </c>
      <c r="G297" s="42"/>
      <c r="H297" s="228"/>
      <c r="I297" s="101" t="s">
        <v>8</v>
      </c>
      <c r="J297" s="86">
        <v>7.46</v>
      </c>
      <c r="K297" s="87">
        <v>5.109999999999999</v>
      </c>
      <c r="L297" s="88">
        <f>+J297+K297</f>
        <v>12.57</v>
      </c>
      <c r="M297" s="46">
        <v>114</v>
      </c>
      <c r="N297" s="89">
        <v>43.5</v>
      </c>
      <c r="O297" s="79"/>
      <c r="P297" s="30"/>
      <c r="Q297" s="31"/>
      <c r="R297" s="90">
        <f>+P297+Q297</f>
        <v>0</v>
      </c>
      <c r="S297" s="32"/>
      <c r="T297" s="232"/>
      <c r="U297" s="182">
        <f>+H297+N297+T297</f>
        <v>43.5</v>
      </c>
      <c r="V297" s="190"/>
      <c r="W297" s="413">
        <f>+U297-V297</f>
        <v>43.5</v>
      </c>
      <c r="X297" s="20"/>
      <c r="Y297" s="83">
        <f>+F297+L297+R297</f>
        <v>12.57</v>
      </c>
      <c r="Z297" s="361"/>
      <c r="AA297" s="82">
        <f>+Y297-Z297</f>
        <v>12.57</v>
      </c>
    </row>
    <row r="298" spans="1:27" ht="14.25">
      <c r="A298" s="199" t="s">
        <v>693</v>
      </c>
      <c r="B298" s="198" t="s">
        <v>31</v>
      </c>
      <c r="C298" s="481"/>
      <c r="D298" s="85"/>
      <c r="E298" s="85"/>
      <c r="F298" s="84">
        <f>+D298+E298</f>
        <v>0</v>
      </c>
      <c r="G298" s="42"/>
      <c r="H298" s="227"/>
      <c r="I298" s="101" t="s">
        <v>8</v>
      </c>
      <c r="J298" s="86">
        <v>7.46</v>
      </c>
      <c r="K298" s="87">
        <v>5.109999999999999</v>
      </c>
      <c r="L298" s="88">
        <v>12.57</v>
      </c>
      <c r="M298" s="46">
        <v>114</v>
      </c>
      <c r="N298" s="89">
        <v>43.5</v>
      </c>
      <c r="O298" s="79"/>
      <c r="P298" s="30"/>
      <c r="Q298" s="31"/>
      <c r="R298" s="90">
        <f>+P298+Q298</f>
        <v>0</v>
      </c>
      <c r="S298" s="32"/>
      <c r="T298" s="232"/>
      <c r="U298" s="182">
        <f>+H298+N298+T298</f>
        <v>43.5</v>
      </c>
      <c r="V298" s="190"/>
      <c r="W298" s="413">
        <f>+U298-V298</f>
        <v>43.5</v>
      </c>
      <c r="X298" s="20"/>
      <c r="Y298" s="83">
        <f>+F298+L298+R298</f>
        <v>12.57</v>
      </c>
      <c r="Z298" s="361"/>
      <c r="AA298" s="82">
        <f>+Y298-Z298</f>
        <v>12.57</v>
      </c>
    </row>
    <row r="299" spans="1:27" ht="14.25">
      <c r="A299" s="199" t="s">
        <v>723</v>
      </c>
      <c r="B299" s="198" t="s">
        <v>34</v>
      </c>
      <c r="C299" s="481"/>
      <c r="D299" s="85"/>
      <c r="E299" s="85"/>
      <c r="F299" s="84">
        <f>+D299+E299</f>
        <v>0</v>
      </c>
      <c r="G299" s="42"/>
      <c r="H299" s="227"/>
      <c r="I299" s="101" t="s">
        <v>9</v>
      </c>
      <c r="J299" s="86">
        <v>9.22</v>
      </c>
      <c r="K299" s="87">
        <v>3</v>
      </c>
      <c r="L299" s="88">
        <v>12.22</v>
      </c>
      <c r="M299" s="46">
        <v>115</v>
      </c>
      <c r="N299" s="89">
        <v>43</v>
      </c>
      <c r="O299" s="76"/>
      <c r="P299" s="66"/>
      <c r="Q299" s="66"/>
      <c r="R299" s="90">
        <f>+P299+Q299</f>
        <v>0</v>
      </c>
      <c r="S299" s="67"/>
      <c r="T299" s="231"/>
      <c r="U299" s="182">
        <f>+H299+N299+T299</f>
        <v>43</v>
      </c>
      <c r="V299" s="190"/>
      <c r="W299" s="413">
        <f>+U299-V299</f>
        <v>43</v>
      </c>
      <c r="X299" s="20"/>
      <c r="Y299" s="83">
        <f>+F299+L299+R299</f>
        <v>12.22</v>
      </c>
      <c r="Z299" s="361"/>
      <c r="AA299" s="82">
        <f>+Y299-Z299</f>
        <v>12.22</v>
      </c>
    </row>
    <row r="300" spans="1:27" ht="14.25">
      <c r="A300" s="198" t="s">
        <v>545</v>
      </c>
      <c r="B300" s="198" t="s">
        <v>34</v>
      </c>
      <c r="C300" s="481"/>
      <c r="D300" s="85"/>
      <c r="E300" s="85"/>
      <c r="F300" s="84">
        <f>+D300+E300</f>
        <v>0</v>
      </c>
      <c r="G300" s="42"/>
      <c r="H300" s="227"/>
      <c r="I300" s="101" t="s">
        <v>9</v>
      </c>
      <c r="J300" s="86">
        <v>9.22</v>
      </c>
      <c r="K300" s="87">
        <v>3</v>
      </c>
      <c r="L300" s="88">
        <f>+J300+K300</f>
        <v>12.22</v>
      </c>
      <c r="M300" s="46">
        <v>115</v>
      </c>
      <c r="N300" s="89">
        <v>43</v>
      </c>
      <c r="O300" s="142"/>
      <c r="P300" s="90"/>
      <c r="Q300" s="102"/>
      <c r="R300" s="90">
        <f>+P300+Q300</f>
        <v>0</v>
      </c>
      <c r="S300" s="103"/>
      <c r="T300" s="230"/>
      <c r="U300" s="182">
        <f>+H300+N300+T300</f>
        <v>43</v>
      </c>
      <c r="V300" s="190"/>
      <c r="W300" s="413">
        <f>+U300-V300</f>
        <v>43</v>
      </c>
      <c r="X300" s="20"/>
      <c r="Y300" s="83">
        <f>+F300+L300+R300</f>
        <v>12.22</v>
      </c>
      <c r="Z300" s="361"/>
      <c r="AA300" s="82">
        <f>+Y300-Z300</f>
        <v>12.22</v>
      </c>
    </row>
    <row r="301" spans="1:27" ht="14.25">
      <c r="A301" s="199" t="s">
        <v>709</v>
      </c>
      <c r="B301" s="198" t="s">
        <v>31</v>
      </c>
      <c r="C301" s="481"/>
      <c r="D301" s="85"/>
      <c r="E301" s="85"/>
      <c r="F301" s="84">
        <f>+D301+E301</f>
        <v>0</v>
      </c>
      <c r="G301" s="42"/>
      <c r="H301" s="227"/>
      <c r="I301" s="101" t="s">
        <v>9</v>
      </c>
      <c r="J301" s="86">
        <v>12.120000000000001</v>
      </c>
      <c r="K301" s="87">
        <v>0</v>
      </c>
      <c r="L301" s="88">
        <v>12.120000000000001</v>
      </c>
      <c r="M301" s="46">
        <v>116</v>
      </c>
      <c r="N301" s="89">
        <v>42.5</v>
      </c>
      <c r="O301" s="76"/>
      <c r="P301" s="66"/>
      <c r="Q301" s="66"/>
      <c r="R301" s="90">
        <f>+P301+Q301</f>
        <v>0</v>
      </c>
      <c r="S301" s="67"/>
      <c r="T301" s="231"/>
      <c r="U301" s="182">
        <f>+H301+N301+T301</f>
        <v>42.5</v>
      </c>
      <c r="V301" s="190"/>
      <c r="W301" s="413">
        <f>+U301-V301</f>
        <v>42.5</v>
      </c>
      <c r="X301" s="20"/>
      <c r="Y301" s="83">
        <f>+F301+L301+R301</f>
        <v>12.120000000000001</v>
      </c>
      <c r="Z301" s="361"/>
      <c r="AA301" s="82">
        <f>+Y301-Z301</f>
        <v>12.120000000000001</v>
      </c>
    </row>
    <row r="302" spans="1:27" ht="14.25">
      <c r="A302" s="198" t="s">
        <v>536</v>
      </c>
      <c r="B302" s="198" t="s">
        <v>31</v>
      </c>
      <c r="C302" s="483"/>
      <c r="D302" s="23"/>
      <c r="E302" s="23"/>
      <c r="F302" s="84">
        <f>+D302+E302</f>
        <v>0</v>
      </c>
      <c r="G302" s="23"/>
      <c r="H302" s="414"/>
      <c r="I302" s="101" t="s">
        <v>9</v>
      </c>
      <c r="J302" s="86">
        <v>12.120000000000001</v>
      </c>
      <c r="K302" s="87">
        <v>0</v>
      </c>
      <c r="L302" s="88">
        <f>+J302+K302</f>
        <v>12.120000000000001</v>
      </c>
      <c r="M302" s="46">
        <v>116</v>
      </c>
      <c r="N302" s="89">
        <v>42.5</v>
      </c>
      <c r="O302" s="77"/>
      <c r="P302" s="26"/>
      <c r="Q302" s="26"/>
      <c r="R302" s="90">
        <f>+P302+Q302</f>
        <v>0</v>
      </c>
      <c r="S302" s="27"/>
      <c r="T302" s="233"/>
      <c r="U302" s="182">
        <f>+H302+N302+T302</f>
        <v>42.5</v>
      </c>
      <c r="V302" s="190"/>
      <c r="W302" s="413">
        <f>+U302-V302</f>
        <v>42.5</v>
      </c>
      <c r="X302" s="20"/>
      <c r="Y302" s="83">
        <f>+F302+L302+R302</f>
        <v>12.120000000000001</v>
      </c>
      <c r="Z302" s="361"/>
      <c r="AA302" s="82">
        <f>+Y302-Z302</f>
        <v>12.120000000000001</v>
      </c>
    </row>
    <row r="303" spans="1:27" ht="14.25">
      <c r="A303" s="199" t="s">
        <v>653</v>
      </c>
      <c r="B303" s="198" t="s">
        <v>32</v>
      </c>
      <c r="C303" s="484"/>
      <c r="D303" s="85"/>
      <c r="E303" s="85"/>
      <c r="F303" s="84">
        <f>+D303+E303</f>
        <v>0</v>
      </c>
      <c r="G303" s="42"/>
      <c r="H303" s="227"/>
      <c r="I303" s="101" t="s">
        <v>19</v>
      </c>
      <c r="J303" s="86">
        <v>1.18</v>
      </c>
      <c r="K303" s="87">
        <v>10.82</v>
      </c>
      <c r="L303" s="88">
        <v>12</v>
      </c>
      <c r="M303" s="46">
        <v>117</v>
      </c>
      <c r="N303" s="89">
        <v>42</v>
      </c>
      <c r="O303" s="77"/>
      <c r="P303" s="26"/>
      <c r="Q303" s="26"/>
      <c r="R303" s="90">
        <f>+P303+Q303</f>
        <v>0</v>
      </c>
      <c r="S303" s="27"/>
      <c r="T303" s="233"/>
      <c r="U303" s="182">
        <f>+H303+N303+T303</f>
        <v>42</v>
      </c>
      <c r="V303" s="190"/>
      <c r="W303" s="413">
        <f>+U303-V303</f>
        <v>42</v>
      </c>
      <c r="X303" s="20"/>
      <c r="Y303" s="83">
        <f>+F303+L303+R303</f>
        <v>12</v>
      </c>
      <c r="Z303" s="363"/>
      <c r="AA303" s="82">
        <f>+Y303-Z303</f>
        <v>12</v>
      </c>
    </row>
    <row r="304" spans="1:27" ht="14.25">
      <c r="A304" s="198" t="s">
        <v>486</v>
      </c>
      <c r="B304" s="198" t="s">
        <v>32</v>
      </c>
      <c r="C304" s="483"/>
      <c r="D304" s="28"/>
      <c r="E304" s="28"/>
      <c r="F304" s="84">
        <f>+D304+E304</f>
        <v>0</v>
      </c>
      <c r="G304" s="29"/>
      <c r="H304" s="414"/>
      <c r="I304" s="101" t="s">
        <v>19</v>
      </c>
      <c r="J304" s="86">
        <v>1.18</v>
      </c>
      <c r="K304" s="87">
        <v>10.82</v>
      </c>
      <c r="L304" s="88">
        <f>+J304+K304</f>
        <v>12</v>
      </c>
      <c r="M304" s="46">
        <v>117</v>
      </c>
      <c r="N304" s="89">
        <v>42</v>
      </c>
      <c r="O304" s="79"/>
      <c r="P304" s="30"/>
      <c r="Q304" s="31"/>
      <c r="R304" s="90">
        <f>+P304+Q304</f>
        <v>0</v>
      </c>
      <c r="S304" s="32"/>
      <c r="T304" s="232"/>
      <c r="U304" s="182">
        <f>+H304+N304+T304</f>
        <v>42</v>
      </c>
      <c r="V304" s="190"/>
      <c r="W304" s="413">
        <f>+U304-V304</f>
        <v>42</v>
      </c>
      <c r="X304" s="20"/>
      <c r="Y304" s="83">
        <f>+F304+L304+R304</f>
        <v>12</v>
      </c>
      <c r="Z304" s="361"/>
      <c r="AA304" s="82">
        <f>+Y304-Z304</f>
        <v>12</v>
      </c>
    </row>
    <row r="305" spans="1:27" ht="14.25">
      <c r="A305" s="473" t="s">
        <v>166</v>
      </c>
      <c r="B305" s="473" t="s">
        <v>127</v>
      </c>
      <c r="C305" s="481" t="s">
        <v>19</v>
      </c>
      <c r="D305" s="85">
        <v>0</v>
      </c>
      <c r="E305" s="85">
        <v>14.8</v>
      </c>
      <c r="F305" s="84">
        <f>+D305+E305</f>
        <v>14.8</v>
      </c>
      <c r="G305" s="42">
        <v>58</v>
      </c>
      <c r="H305" s="261">
        <v>41.83673469387755</v>
      </c>
      <c r="I305" s="101"/>
      <c r="J305" s="86"/>
      <c r="K305" s="87"/>
      <c r="L305" s="88">
        <f>+J305+K305</f>
        <v>0</v>
      </c>
      <c r="M305" s="46"/>
      <c r="N305" s="89"/>
      <c r="O305" s="275"/>
      <c r="P305" s="90"/>
      <c r="Q305" s="209"/>
      <c r="R305" s="90">
        <f>+P305+Q305</f>
        <v>0</v>
      </c>
      <c r="S305" s="210"/>
      <c r="T305" s="276"/>
      <c r="U305" s="182">
        <f>+H305+N305+T305</f>
        <v>41.83673469387755</v>
      </c>
      <c r="V305" s="190"/>
      <c r="W305" s="413">
        <f>+U305-V305</f>
        <v>41.83673469387755</v>
      </c>
      <c r="X305" s="20"/>
      <c r="Y305" s="83">
        <f>+F305+L305+R305</f>
        <v>14.8</v>
      </c>
      <c r="Z305" s="361"/>
      <c r="AA305" s="82">
        <f>+Y305-Z305</f>
        <v>14.8</v>
      </c>
    </row>
    <row r="306" spans="1:27" ht="14.25">
      <c r="A306" s="199" t="s">
        <v>736</v>
      </c>
      <c r="B306" s="199" t="s">
        <v>737</v>
      </c>
      <c r="C306" s="483"/>
      <c r="D306" s="40"/>
      <c r="E306" s="40"/>
      <c r="F306" s="84">
        <f>+D306+E306</f>
        <v>0</v>
      </c>
      <c r="G306" s="42"/>
      <c r="H306" s="415"/>
      <c r="I306" s="101" t="s">
        <v>19</v>
      </c>
      <c r="J306" s="86">
        <v>7.470000000000001</v>
      </c>
      <c r="K306" s="87">
        <v>4.42</v>
      </c>
      <c r="L306" s="88">
        <v>11.89</v>
      </c>
      <c r="M306" s="46">
        <v>118</v>
      </c>
      <c r="N306" s="89">
        <v>41.5</v>
      </c>
      <c r="O306" s="142"/>
      <c r="P306" s="90"/>
      <c r="Q306" s="102"/>
      <c r="R306" s="90">
        <f>+P306+Q306</f>
        <v>0</v>
      </c>
      <c r="S306" s="103"/>
      <c r="T306" s="230"/>
      <c r="U306" s="182">
        <f>+H306+N306+T306</f>
        <v>41.5</v>
      </c>
      <c r="V306" s="190"/>
      <c r="W306" s="413">
        <f>+U306-V306</f>
        <v>41.5</v>
      </c>
      <c r="X306" s="20"/>
      <c r="Y306" s="83">
        <f>+F306+L306+R306</f>
        <v>11.89</v>
      </c>
      <c r="Z306" s="361"/>
      <c r="AA306" s="82">
        <f>+Y306-Z306</f>
        <v>11.89</v>
      </c>
    </row>
    <row r="307" spans="1:27" ht="14.25">
      <c r="A307" s="198" t="s">
        <v>237</v>
      </c>
      <c r="B307" s="198" t="s">
        <v>238</v>
      </c>
      <c r="C307" s="483"/>
      <c r="D307" s="23"/>
      <c r="E307" s="23"/>
      <c r="F307" s="84">
        <f>+D307+E307</f>
        <v>0</v>
      </c>
      <c r="G307" s="23"/>
      <c r="H307" s="414"/>
      <c r="I307" s="101" t="s">
        <v>19</v>
      </c>
      <c r="J307" s="86">
        <v>7.470000000000001</v>
      </c>
      <c r="K307" s="87">
        <v>4.42</v>
      </c>
      <c r="L307" s="88">
        <f>+J307+K307</f>
        <v>11.89</v>
      </c>
      <c r="M307" s="46">
        <v>118</v>
      </c>
      <c r="N307" s="89">
        <v>41.5</v>
      </c>
      <c r="O307" s="275"/>
      <c r="P307" s="90"/>
      <c r="Q307" s="209"/>
      <c r="R307" s="90">
        <f>+P307+Q307</f>
        <v>0</v>
      </c>
      <c r="S307" s="210"/>
      <c r="T307" s="276"/>
      <c r="U307" s="182">
        <f>+H307+N307+T307</f>
        <v>41.5</v>
      </c>
      <c r="V307" s="190"/>
      <c r="W307" s="413">
        <f>+U307-V307</f>
        <v>41.5</v>
      </c>
      <c r="X307" s="20"/>
      <c r="Y307" s="83">
        <f>+F307+L307+R307</f>
        <v>11.89</v>
      </c>
      <c r="Z307" s="361"/>
      <c r="AA307" s="82">
        <f>+Y307-Z307</f>
        <v>11.89</v>
      </c>
    </row>
    <row r="308" spans="1:27" ht="14.25">
      <c r="A308" s="473" t="s">
        <v>162</v>
      </c>
      <c r="B308" s="473" t="s">
        <v>35</v>
      </c>
      <c r="C308" s="481" t="s">
        <v>9</v>
      </c>
      <c r="D308" s="85">
        <v>0</v>
      </c>
      <c r="E308" s="85">
        <v>14.299999999999999</v>
      </c>
      <c r="F308" s="84">
        <f>+D308+E308</f>
        <v>14.299999999999999</v>
      </c>
      <c r="G308" s="42">
        <v>59</v>
      </c>
      <c r="H308" s="92">
        <v>40.816326530612244</v>
      </c>
      <c r="I308" s="101"/>
      <c r="J308" s="86"/>
      <c r="K308" s="87"/>
      <c r="L308" s="88">
        <f>+J308+K308</f>
        <v>0</v>
      </c>
      <c r="M308" s="46"/>
      <c r="N308" s="89"/>
      <c r="O308" s="142"/>
      <c r="P308" s="90"/>
      <c r="Q308" s="102"/>
      <c r="R308" s="90">
        <f>+P308+Q308</f>
        <v>0</v>
      </c>
      <c r="S308" s="103"/>
      <c r="T308" s="230"/>
      <c r="U308" s="182">
        <f>+H308+N308+T308</f>
        <v>40.816326530612244</v>
      </c>
      <c r="V308" s="189"/>
      <c r="W308" s="413">
        <f>+U308-V308</f>
        <v>40.816326530612244</v>
      </c>
      <c r="X308" s="20"/>
      <c r="Y308" s="83">
        <f>+F308+L308+R308</f>
        <v>14.299999999999999</v>
      </c>
      <c r="Z308" s="523"/>
      <c r="AA308" s="82">
        <f>+Y308-Z308</f>
        <v>14.299999999999999</v>
      </c>
    </row>
    <row r="309" spans="1:27" ht="14.25">
      <c r="A309" s="473" t="s">
        <v>221</v>
      </c>
      <c r="B309" s="473" t="s">
        <v>35</v>
      </c>
      <c r="C309" s="481" t="s">
        <v>9</v>
      </c>
      <c r="D309" s="85">
        <v>0</v>
      </c>
      <c r="E309" s="85">
        <v>14.299999999999999</v>
      </c>
      <c r="F309" s="84">
        <f>+D309+E309</f>
        <v>14.299999999999999</v>
      </c>
      <c r="G309" s="42">
        <v>59</v>
      </c>
      <c r="H309" s="92">
        <v>40.816326530612244</v>
      </c>
      <c r="I309" s="101"/>
      <c r="J309" s="86"/>
      <c r="K309" s="87"/>
      <c r="L309" s="88">
        <f>+J309+K309</f>
        <v>0</v>
      </c>
      <c r="M309" s="46"/>
      <c r="N309" s="89"/>
      <c r="O309" s="275"/>
      <c r="P309" s="90"/>
      <c r="Q309" s="209"/>
      <c r="R309" s="90">
        <f>+P309+Q309</f>
        <v>0</v>
      </c>
      <c r="S309" s="210"/>
      <c r="T309" s="276"/>
      <c r="U309" s="182">
        <f>+H309+N309+T309</f>
        <v>40.816326530612244</v>
      </c>
      <c r="V309" s="190"/>
      <c r="W309" s="413">
        <f>+U309-V309</f>
        <v>40.816326530612244</v>
      </c>
      <c r="X309" s="20"/>
      <c r="Y309" s="83">
        <f>+F309+L309+R309</f>
        <v>14.299999999999999</v>
      </c>
      <c r="Z309" s="361"/>
      <c r="AA309" s="82">
        <f>+Y309-Z309</f>
        <v>14.299999999999999</v>
      </c>
    </row>
    <row r="310" spans="1:27" ht="14.25">
      <c r="A310" s="199" t="s">
        <v>585</v>
      </c>
      <c r="B310" s="198" t="s">
        <v>31</v>
      </c>
      <c r="C310" s="483"/>
      <c r="D310" s="23"/>
      <c r="E310" s="23"/>
      <c r="F310" s="84">
        <f>+D310+E310</f>
        <v>0</v>
      </c>
      <c r="G310" s="23"/>
      <c r="H310" s="414"/>
      <c r="I310" s="101" t="s">
        <v>19</v>
      </c>
      <c r="J310" s="86">
        <v>11.32</v>
      </c>
      <c r="K310" s="87">
        <v>0</v>
      </c>
      <c r="L310" s="88">
        <v>11.32</v>
      </c>
      <c r="M310" s="46">
        <v>120</v>
      </c>
      <c r="N310" s="89">
        <v>40.5</v>
      </c>
      <c r="O310" s="76"/>
      <c r="P310" s="66"/>
      <c r="Q310" s="66"/>
      <c r="R310" s="90">
        <f>+P310+Q310</f>
        <v>0</v>
      </c>
      <c r="S310" s="67"/>
      <c r="T310" s="231"/>
      <c r="U310" s="182">
        <f>+H310+N310+T310</f>
        <v>40.5</v>
      </c>
      <c r="V310" s="190"/>
      <c r="W310" s="413">
        <f>+U310-V310</f>
        <v>40.5</v>
      </c>
      <c r="X310" s="20"/>
      <c r="Y310" s="83">
        <f>+F310+L310+R310</f>
        <v>11.32</v>
      </c>
      <c r="Z310" s="361"/>
      <c r="AA310" s="82">
        <f>+Y310-Z310</f>
        <v>11.32</v>
      </c>
    </row>
    <row r="311" spans="1:27" ht="14.25">
      <c r="A311" s="198" t="s">
        <v>424</v>
      </c>
      <c r="B311" s="198" t="s">
        <v>31</v>
      </c>
      <c r="C311" s="483"/>
      <c r="D311" s="40"/>
      <c r="E311" s="40"/>
      <c r="F311" s="84">
        <f>+D311+E311</f>
        <v>0</v>
      </c>
      <c r="G311" s="42"/>
      <c r="H311" s="415"/>
      <c r="I311" s="101" t="s">
        <v>19</v>
      </c>
      <c r="J311" s="86">
        <v>11.32</v>
      </c>
      <c r="K311" s="87">
        <v>0</v>
      </c>
      <c r="L311" s="88">
        <f>+J311+K311</f>
        <v>11.32</v>
      </c>
      <c r="M311" s="46">
        <v>120</v>
      </c>
      <c r="N311" s="89">
        <v>40.5</v>
      </c>
      <c r="O311" s="77"/>
      <c r="P311" s="26"/>
      <c r="Q311" s="26"/>
      <c r="R311" s="90">
        <f>+P311+Q311</f>
        <v>0</v>
      </c>
      <c r="S311" s="27"/>
      <c r="T311" s="233"/>
      <c r="U311" s="182">
        <f>+H311+N311+T311</f>
        <v>40.5</v>
      </c>
      <c r="V311" s="190"/>
      <c r="W311" s="413">
        <f>+U311-V311</f>
        <v>40.5</v>
      </c>
      <c r="X311" s="20"/>
      <c r="Y311" s="83">
        <f>+F311+L311+R311</f>
        <v>11.32</v>
      </c>
      <c r="Z311" s="361"/>
      <c r="AA311" s="82">
        <f>+Y311-Z311</f>
        <v>11.32</v>
      </c>
    </row>
    <row r="312" spans="1:27" ht="14.25">
      <c r="A312" s="198" t="s">
        <v>448</v>
      </c>
      <c r="B312" s="198" t="s">
        <v>36</v>
      </c>
      <c r="C312" s="483"/>
      <c r="D312" s="23"/>
      <c r="E312" s="23"/>
      <c r="F312" s="84">
        <f>+D312+E312</f>
        <v>0</v>
      </c>
      <c r="G312" s="23"/>
      <c r="H312" s="414"/>
      <c r="I312" s="101" t="s">
        <v>19</v>
      </c>
      <c r="J312" s="86">
        <v>7.5</v>
      </c>
      <c r="K312" s="87">
        <v>3.7</v>
      </c>
      <c r="L312" s="88">
        <f>+J312+K312</f>
        <v>11.2</v>
      </c>
      <c r="M312" s="46">
        <v>121</v>
      </c>
      <c r="N312" s="89">
        <v>40</v>
      </c>
      <c r="O312" s="142"/>
      <c r="P312" s="90"/>
      <c r="Q312" s="102"/>
      <c r="R312" s="90">
        <f>+P312+Q312</f>
        <v>0</v>
      </c>
      <c r="S312" s="103"/>
      <c r="T312" s="230"/>
      <c r="U312" s="182">
        <f>+H312+N312+T312</f>
        <v>40</v>
      </c>
      <c r="V312" s="190"/>
      <c r="W312" s="413">
        <f>+U312-V312</f>
        <v>40</v>
      </c>
      <c r="X312" s="20"/>
      <c r="Y312" s="83">
        <f>+F312+L312+R312</f>
        <v>11.2</v>
      </c>
      <c r="Z312" s="361"/>
      <c r="AA312" s="82">
        <f>+Y312-Z312</f>
        <v>11.2</v>
      </c>
    </row>
    <row r="313" spans="1:27" ht="14.25">
      <c r="A313" s="199" t="s">
        <v>613</v>
      </c>
      <c r="B313" s="200" t="s">
        <v>33</v>
      </c>
      <c r="C313" s="481"/>
      <c r="D313" s="85"/>
      <c r="E313" s="85"/>
      <c r="F313" s="84">
        <f>+D313+E313</f>
        <v>0</v>
      </c>
      <c r="G313" s="42"/>
      <c r="H313" s="227"/>
      <c r="I313" s="101" t="s">
        <v>19</v>
      </c>
      <c r="J313" s="86">
        <v>7.5</v>
      </c>
      <c r="K313" s="87">
        <v>3.7</v>
      </c>
      <c r="L313" s="88">
        <v>11.2</v>
      </c>
      <c r="M313" s="46">
        <v>121</v>
      </c>
      <c r="N313" s="89">
        <v>40</v>
      </c>
      <c r="O313" s="78"/>
      <c r="P313" s="34"/>
      <c r="Q313" s="34"/>
      <c r="R313" s="90">
        <f>+P313+Q313</f>
        <v>0</v>
      </c>
      <c r="S313" s="34"/>
      <c r="T313" s="234"/>
      <c r="U313" s="182">
        <f>+H313+N313+T313</f>
        <v>40</v>
      </c>
      <c r="V313" s="190"/>
      <c r="W313" s="413">
        <f>+U313-V313</f>
        <v>40</v>
      </c>
      <c r="X313" s="20"/>
      <c r="Y313" s="83">
        <f>+F313+L313+R313</f>
        <v>11.2</v>
      </c>
      <c r="Z313" s="361"/>
      <c r="AA313" s="82">
        <f>+Y313-Z313</f>
        <v>11.2</v>
      </c>
    </row>
    <row r="314" spans="1:27" ht="14.25">
      <c r="A314" s="473" t="s">
        <v>159</v>
      </c>
      <c r="B314" s="473" t="s">
        <v>127</v>
      </c>
      <c r="C314" s="481" t="s">
        <v>19</v>
      </c>
      <c r="D314" s="85">
        <v>9.32</v>
      </c>
      <c r="E314" s="85">
        <v>4.42</v>
      </c>
      <c r="F314" s="84">
        <f>+D314+E314</f>
        <v>13.74</v>
      </c>
      <c r="G314" s="42">
        <v>60</v>
      </c>
      <c r="H314" s="92">
        <v>39.795918367346935</v>
      </c>
      <c r="I314" s="101"/>
      <c r="J314" s="86"/>
      <c r="K314" s="87"/>
      <c r="L314" s="88">
        <f>+J314+K314</f>
        <v>0</v>
      </c>
      <c r="M314" s="46"/>
      <c r="N314" s="89"/>
      <c r="O314" s="76"/>
      <c r="P314" s="66"/>
      <c r="Q314" s="66"/>
      <c r="R314" s="90">
        <f>+P314+Q314</f>
        <v>0</v>
      </c>
      <c r="S314" s="67"/>
      <c r="T314" s="231"/>
      <c r="U314" s="182">
        <f>+H314+N314+T314</f>
        <v>39.795918367346935</v>
      </c>
      <c r="V314" s="190"/>
      <c r="W314" s="413">
        <f>+U314-V314</f>
        <v>39.795918367346935</v>
      </c>
      <c r="X314" s="20"/>
      <c r="Y314" s="83">
        <f>+F314+L314+R314</f>
        <v>13.74</v>
      </c>
      <c r="Z314" s="363"/>
      <c r="AA314" s="82">
        <f>+Y314-Z314</f>
        <v>13.74</v>
      </c>
    </row>
    <row r="315" spans="1:27" ht="14.25">
      <c r="A315" s="473" t="s">
        <v>366</v>
      </c>
      <c r="B315" s="473" t="s">
        <v>367</v>
      </c>
      <c r="C315" s="481" t="s">
        <v>19</v>
      </c>
      <c r="D315" s="85">
        <v>9.32</v>
      </c>
      <c r="E315" s="85">
        <v>4.42</v>
      </c>
      <c r="F315" s="84">
        <f>+D315+E315</f>
        <v>13.74</v>
      </c>
      <c r="G315" s="42">
        <v>60</v>
      </c>
      <c r="H315" s="92">
        <v>39.795918367346935</v>
      </c>
      <c r="I315" s="101"/>
      <c r="J315" s="86"/>
      <c r="K315" s="87"/>
      <c r="L315" s="88">
        <f>+J315+K315</f>
        <v>0</v>
      </c>
      <c r="M315" s="46"/>
      <c r="N315" s="89"/>
      <c r="O315" s="275"/>
      <c r="P315" s="90"/>
      <c r="Q315" s="209"/>
      <c r="R315" s="90">
        <f>+P315+Q315</f>
        <v>0</v>
      </c>
      <c r="S315" s="210"/>
      <c r="T315" s="276"/>
      <c r="U315" s="182">
        <f>+H315+N315+T315</f>
        <v>39.795918367346935</v>
      </c>
      <c r="V315" s="190"/>
      <c r="W315" s="413">
        <f>+U315-V315</f>
        <v>39.795918367346935</v>
      </c>
      <c r="X315" s="20"/>
      <c r="Y315" s="83">
        <f>+F315+L315+R315</f>
        <v>13.74</v>
      </c>
      <c r="Z315" s="361"/>
      <c r="AA315" s="82">
        <f>+Y315-Z315</f>
        <v>13.74</v>
      </c>
    </row>
    <row r="316" spans="1:27" ht="14.25">
      <c r="A316" s="198" t="s">
        <v>552</v>
      </c>
      <c r="B316" s="198" t="s">
        <v>31</v>
      </c>
      <c r="C316" s="484"/>
      <c r="D316" s="85"/>
      <c r="E316" s="85"/>
      <c r="F316" s="84">
        <f>+D316+E316</f>
        <v>0</v>
      </c>
      <c r="G316" s="42"/>
      <c r="H316" s="227"/>
      <c r="I316" s="101" t="s">
        <v>19</v>
      </c>
      <c r="J316" s="86">
        <v>10.64</v>
      </c>
      <c r="K316" s="87">
        <v>0</v>
      </c>
      <c r="L316" s="88">
        <f>+J316+K316</f>
        <v>10.64</v>
      </c>
      <c r="M316" s="46">
        <v>123</v>
      </c>
      <c r="N316" s="89">
        <v>39</v>
      </c>
      <c r="O316" s="275"/>
      <c r="P316" s="90"/>
      <c r="Q316" s="209"/>
      <c r="R316" s="90">
        <f>+P316+Q316</f>
        <v>0</v>
      </c>
      <c r="S316" s="210"/>
      <c r="T316" s="276"/>
      <c r="U316" s="182">
        <f>+H316+N316+T316</f>
        <v>39</v>
      </c>
      <c r="V316" s="190"/>
      <c r="W316" s="413">
        <f>+U316-V316</f>
        <v>39</v>
      </c>
      <c r="X316" s="20"/>
      <c r="Y316" s="83">
        <f>+F316+L316+R316</f>
        <v>10.64</v>
      </c>
      <c r="Z316" s="361"/>
      <c r="AA316" s="82">
        <f>+Y316-Z316</f>
        <v>10.64</v>
      </c>
    </row>
    <row r="317" spans="1:27" ht="14.25">
      <c r="A317" s="199" t="s">
        <v>730</v>
      </c>
      <c r="B317" s="198" t="s">
        <v>31</v>
      </c>
      <c r="C317" s="481"/>
      <c r="D317" s="85"/>
      <c r="E317" s="85"/>
      <c r="F317" s="84">
        <f>+D317+E317</f>
        <v>0</v>
      </c>
      <c r="G317" s="42"/>
      <c r="H317" s="227"/>
      <c r="I317" s="101" t="s">
        <v>19</v>
      </c>
      <c r="J317" s="86">
        <v>10.64</v>
      </c>
      <c r="K317" s="87">
        <v>0</v>
      </c>
      <c r="L317" s="88">
        <v>10.64</v>
      </c>
      <c r="M317" s="46">
        <v>123</v>
      </c>
      <c r="N317" s="89">
        <v>39</v>
      </c>
      <c r="O317" s="76"/>
      <c r="P317" s="66"/>
      <c r="Q317" s="66"/>
      <c r="R317" s="90">
        <f>+P317+Q317</f>
        <v>0</v>
      </c>
      <c r="S317" s="67"/>
      <c r="T317" s="231"/>
      <c r="U317" s="182">
        <f>+H317+N317+T317</f>
        <v>39</v>
      </c>
      <c r="V317" s="190"/>
      <c r="W317" s="413">
        <f>+U317-V317</f>
        <v>39</v>
      </c>
      <c r="X317" s="20"/>
      <c r="Y317" s="83">
        <f>+F317+L317+R317</f>
        <v>10.64</v>
      </c>
      <c r="Z317" s="361"/>
      <c r="AA317" s="82">
        <f>+Y317-Z317</f>
        <v>10.64</v>
      </c>
    </row>
    <row r="318" spans="1:27" ht="14.25">
      <c r="A318" s="473" t="s">
        <v>176</v>
      </c>
      <c r="B318" s="473" t="s">
        <v>35</v>
      </c>
      <c r="C318" s="481" t="s">
        <v>19</v>
      </c>
      <c r="D318" s="85">
        <v>3.7300000000000004</v>
      </c>
      <c r="E318" s="85">
        <v>9.64</v>
      </c>
      <c r="F318" s="84">
        <f>+D318+E318</f>
        <v>13.370000000000001</v>
      </c>
      <c r="G318" s="42">
        <v>61</v>
      </c>
      <c r="H318" s="92">
        <v>38.775510204081634</v>
      </c>
      <c r="I318" s="101"/>
      <c r="J318" s="86"/>
      <c r="K318" s="87"/>
      <c r="L318" s="88">
        <f>+J318+K318</f>
        <v>0</v>
      </c>
      <c r="M318" s="46"/>
      <c r="N318" s="89"/>
      <c r="O318" s="275"/>
      <c r="P318" s="90"/>
      <c r="Q318" s="209"/>
      <c r="R318" s="90">
        <f>+P318+Q318</f>
        <v>0</v>
      </c>
      <c r="S318" s="210"/>
      <c r="T318" s="276"/>
      <c r="U318" s="182">
        <f>+H318+N318+T318</f>
        <v>38.775510204081634</v>
      </c>
      <c r="V318" s="190"/>
      <c r="W318" s="413">
        <f>+U318-V318</f>
        <v>38.775510204081634</v>
      </c>
      <c r="X318" s="20"/>
      <c r="Y318" s="83">
        <f>+F318+L318+R318</f>
        <v>13.370000000000001</v>
      </c>
      <c r="Z318" s="363"/>
      <c r="AA318" s="82">
        <f>+Y318-Z318</f>
        <v>13.370000000000001</v>
      </c>
    </row>
    <row r="319" spans="1:27" ht="14.25">
      <c r="A319" s="317" t="s">
        <v>700</v>
      </c>
      <c r="B319" s="199" t="s">
        <v>37</v>
      </c>
      <c r="C319" s="483"/>
      <c r="D319" s="23"/>
      <c r="E319" s="23"/>
      <c r="F319" s="84">
        <f>+D319+E319</f>
        <v>0</v>
      </c>
      <c r="G319" s="23"/>
      <c r="H319" s="414"/>
      <c r="I319" s="101" t="s">
        <v>19</v>
      </c>
      <c r="J319" s="86">
        <v>6.9</v>
      </c>
      <c r="K319" s="87">
        <v>3.59</v>
      </c>
      <c r="L319" s="88">
        <v>10.49</v>
      </c>
      <c r="M319" s="46">
        <v>124</v>
      </c>
      <c r="N319" s="89">
        <v>38.5</v>
      </c>
      <c r="O319" s="275"/>
      <c r="P319" s="90"/>
      <c r="Q319" s="209"/>
      <c r="R319" s="90">
        <f>+P319+Q319</f>
        <v>0</v>
      </c>
      <c r="S319" s="210"/>
      <c r="T319" s="276"/>
      <c r="U319" s="182">
        <f>+H319+N319+T319</f>
        <v>38.5</v>
      </c>
      <c r="V319" s="190"/>
      <c r="W319" s="413">
        <f>+U319-V319</f>
        <v>38.5</v>
      </c>
      <c r="X319" s="20"/>
      <c r="Y319" s="83">
        <f>+F319+L319+R319</f>
        <v>10.49</v>
      </c>
      <c r="Z319" s="363"/>
      <c r="AA319" s="82">
        <f>+Y319-Z319</f>
        <v>10.49</v>
      </c>
    </row>
    <row r="320" spans="1:27" ht="14.25">
      <c r="A320" s="199" t="s">
        <v>687</v>
      </c>
      <c r="B320" s="198" t="s">
        <v>688</v>
      </c>
      <c r="C320" s="483"/>
      <c r="D320" s="40"/>
      <c r="E320" s="40"/>
      <c r="F320" s="84">
        <f>+D320+E320</f>
        <v>0</v>
      </c>
      <c r="G320" s="42"/>
      <c r="H320" s="415"/>
      <c r="I320" s="101" t="s">
        <v>19</v>
      </c>
      <c r="J320" s="86">
        <v>9.32</v>
      </c>
      <c r="K320" s="87">
        <v>1.09</v>
      </c>
      <c r="L320" s="88">
        <v>10.41</v>
      </c>
      <c r="M320" s="46">
        <v>125</v>
      </c>
      <c r="N320" s="89">
        <v>38</v>
      </c>
      <c r="O320" s="142"/>
      <c r="P320" s="90"/>
      <c r="Q320" s="102"/>
      <c r="R320" s="90">
        <f>+P320+Q320</f>
        <v>0</v>
      </c>
      <c r="S320" s="103"/>
      <c r="T320" s="230"/>
      <c r="U320" s="182">
        <f>+H320+N320+T320</f>
        <v>38</v>
      </c>
      <c r="V320" s="190"/>
      <c r="W320" s="413">
        <f>+U320-V320</f>
        <v>38</v>
      </c>
      <c r="X320" s="20"/>
      <c r="Y320" s="83">
        <f>+F320+L320+R320</f>
        <v>10.41</v>
      </c>
      <c r="Z320" s="361"/>
      <c r="AA320" s="82">
        <f>+Y320-Z320</f>
        <v>10.41</v>
      </c>
    </row>
    <row r="321" spans="1:27" ht="14.25">
      <c r="A321" s="198" t="s">
        <v>519</v>
      </c>
      <c r="B321" s="198" t="s">
        <v>63</v>
      </c>
      <c r="C321" s="483"/>
      <c r="D321" s="40"/>
      <c r="E321" s="40"/>
      <c r="F321" s="84">
        <f>+D321+E321</f>
        <v>0</v>
      </c>
      <c r="G321" s="42"/>
      <c r="H321" s="415"/>
      <c r="I321" s="101" t="s">
        <v>19</v>
      </c>
      <c r="J321" s="86">
        <v>9.32</v>
      </c>
      <c r="K321" s="87">
        <v>1.09</v>
      </c>
      <c r="L321" s="88">
        <f>+J321+K321</f>
        <v>10.41</v>
      </c>
      <c r="M321" s="46">
        <v>125</v>
      </c>
      <c r="N321" s="89">
        <v>38</v>
      </c>
      <c r="O321" s="142"/>
      <c r="P321" s="90"/>
      <c r="Q321" s="102"/>
      <c r="R321" s="90">
        <f>+P321+Q321</f>
        <v>0</v>
      </c>
      <c r="S321" s="103"/>
      <c r="T321" s="230"/>
      <c r="U321" s="182">
        <f>+H321+N321+T321</f>
        <v>38</v>
      </c>
      <c r="V321" s="190"/>
      <c r="W321" s="413">
        <f>+U321-V321</f>
        <v>38</v>
      </c>
      <c r="X321" s="20"/>
      <c r="Y321" s="83">
        <f>+F321+L321+R321</f>
        <v>10.41</v>
      </c>
      <c r="Z321" s="361"/>
      <c r="AA321" s="82">
        <f>+Y321-Z321</f>
        <v>10.41</v>
      </c>
    </row>
    <row r="322" spans="1:27" ht="14.25">
      <c r="A322" s="473" t="s">
        <v>407</v>
      </c>
      <c r="B322" s="473" t="s">
        <v>127</v>
      </c>
      <c r="C322" s="481" t="s">
        <v>19</v>
      </c>
      <c r="D322" s="85">
        <v>11.389999999999999</v>
      </c>
      <c r="E322" s="85">
        <v>1.03</v>
      </c>
      <c r="F322" s="84">
        <f>+D322+E322</f>
        <v>12.419999999999998</v>
      </c>
      <c r="G322" s="42">
        <v>62</v>
      </c>
      <c r="H322" s="261">
        <v>37.755102040816325</v>
      </c>
      <c r="I322" s="101"/>
      <c r="J322" s="86"/>
      <c r="K322" s="87"/>
      <c r="L322" s="88">
        <f>+J322+K322</f>
        <v>0</v>
      </c>
      <c r="M322" s="46"/>
      <c r="N322" s="89"/>
      <c r="O322" s="142"/>
      <c r="P322" s="90"/>
      <c r="Q322" s="102"/>
      <c r="R322" s="90">
        <f>+P322+Q322</f>
        <v>0</v>
      </c>
      <c r="S322" s="103"/>
      <c r="T322" s="230"/>
      <c r="U322" s="182">
        <f>+H322+N322+T322</f>
        <v>37.755102040816325</v>
      </c>
      <c r="V322" s="192"/>
      <c r="W322" s="413">
        <f>+U322-V322</f>
        <v>37.755102040816325</v>
      </c>
      <c r="X322" s="20"/>
      <c r="Y322" s="83">
        <f>+F322+L322+R322</f>
        <v>12.419999999999998</v>
      </c>
      <c r="Z322" s="362"/>
      <c r="AA322" s="82">
        <f>+Y322-Z322</f>
        <v>12.419999999999998</v>
      </c>
    </row>
    <row r="323" spans="1:27" ht="14.25">
      <c r="A323" s="473" t="s">
        <v>156</v>
      </c>
      <c r="B323" s="473" t="s">
        <v>127</v>
      </c>
      <c r="C323" s="481" t="s">
        <v>19</v>
      </c>
      <c r="D323" s="85">
        <v>11.389999999999999</v>
      </c>
      <c r="E323" s="85">
        <v>1.03</v>
      </c>
      <c r="F323" s="84">
        <f>+D323+E323</f>
        <v>12.419999999999998</v>
      </c>
      <c r="G323" s="42">
        <v>62</v>
      </c>
      <c r="H323" s="261">
        <v>37.755102040816325</v>
      </c>
      <c r="I323" s="75"/>
      <c r="J323" s="44"/>
      <c r="K323" s="45"/>
      <c r="L323" s="88">
        <f>+J323+K323</f>
        <v>0</v>
      </c>
      <c r="M323" s="46"/>
      <c r="N323" s="47"/>
      <c r="O323" s="275"/>
      <c r="P323" s="90"/>
      <c r="Q323" s="209"/>
      <c r="R323" s="90">
        <f>+P323+Q323</f>
        <v>0</v>
      </c>
      <c r="S323" s="210"/>
      <c r="T323" s="276"/>
      <c r="U323" s="182">
        <f>+H323+N323+T323</f>
        <v>37.755102040816325</v>
      </c>
      <c r="V323" s="190"/>
      <c r="W323" s="413">
        <f>+U323-V323</f>
        <v>37.755102040816325</v>
      </c>
      <c r="X323" s="20"/>
      <c r="Y323" s="83">
        <f>+F323+L323+R323</f>
        <v>12.419999999999998</v>
      </c>
      <c r="Z323" s="361"/>
      <c r="AA323" s="82">
        <f>+Y323-Z323</f>
        <v>12.419999999999998</v>
      </c>
    </row>
    <row r="324" spans="1:27" ht="14.25">
      <c r="A324" s="199" t="s">
        <v>624</v>
      </c>
      <c r="B324" s="198" t="s">
        <v>31</v>
      </c>
      <c r="C324" s="483"/>
      <c r="D324" s="40"/>
      <c r="E324" s="40"/>
      <c r="F324" s="84">
        <f>+D324+E324</f>
        <v>0</v>
      </c>
      <c r="G324" s="42"/>
      <c r="H324" s="415"/>
      <c r="I324" s="101" t="s">
        <v>19</v>
      </c>
      <c r="J324" s="86">
        <v>10.3</v>
      </c>
      <c r="K324" s="87">
        <v>0</v>
      </c>
      <c r="L324" s="88">
        <v>10.3</v>
      </c>
      <c r="M324" s="46">
        <v>126</v>
      </c>
      <c r="N324" s="89">
        <v>37.5</v>
      </c>
      <c r="O324" s="142"/>
      <c r="P324" s="90"/>
      <c r="Q324" s="102"/>
      <c r="R324" s="90">
        <f>+P324+Q324</f>
        <v>0</v>
      </c>
      <c r="S324" s="103"/>
      <c r="T324" s="230"/>
      <c r="U324" s="182">
        <f>+H324+N324+T324</f>
        <v>37.5</v>
      </c>
      <c r="V324" s="190"/>
      <c r="W324" s="413">
        <f>+U324-V324</f>
        <v>37.5</v>
      </c>
      <c r="X324" s="20"/>
      <c r="Y324" s="83">
        <f>+F324+L324+R324</f>
        <v>10.3</v>
      </c>
      <c r="Z324" s="361"/>
      <c r="AA324" s="82">
        <f>+Y324-Z324</f>
        <v>10.3</v>
      </c>
    </row>
    <row r="325" spans="1:27" ht="14.25">
      <c r="A325" s="198" t="s">
        <v>460</v>
      </c>
      <c r="B325" s="198" t="s">
        <v>31</v>
      </c>
      <c r="C325" s="483"/>
      <c r="D325" s="23"/>
      <c r="E325" s="23"/>
      <c r="F325" s="84">
        <f>+D325+E325</f>
        <v>0</v>
      </c>
      <c r="G325" s="23"/>
      <c r="H325" s="414"/>
      <c r="I325" s="101" t="s">
        <v>19</v>
      </c>
      <c r="J325" s="86">
        <v>10.3</v>
      </c>
      <c r="K325" s="87">
        <v>0</v>
      </c>
      <c r="L325" s="88">
        <f>+J325+K325</f>
        <v>10.3</v>
      </c>
      <c r="M325" s="46">
        <v>126</v>
      </c>
      <c r="N325" s="89">
        <v>37.5</v>
      </c>
      <c r="O325" s="77"/>
      <c r="P325" s="26"/>
      <c r="Q325" s="26"/>
      <c r="R325" s="90">
        <f>+P325+Q325</f>
        <v>0</v>
      </c>
      <c r="S325" s="27"/>
      <c r="T325" s="233"/>
      <c r="U325" s="182">
        <f>+H325+N325+T325</f>
        <v>37.5</v>
      </c>
      <c r="V325" s="190"/>
      <c r="W325" s="413">
        <f>+U325-V325</f>
        <v>37.5</v>
      </c>
      <c r="X325" s="20"/>
      <c r="Y325" s="83">
        <f>+F325+L325+R325</f>
        <v>10.3</v>
      </c>
      <c r="Z325" s="361"/>
      <c r="AA325" s="82">
        <f>+Y325-Z325</f>
        <v>10.3</v>
      </c>
    </row>
    <row r="326" spans="1:27" ht="14.25">
      <c r="A326" s="317" t="s">
        <v>738</v>
      </c>
      <c r="B326" s="199" t="s">
        <v>638</v>
      </c>
      <c r="C326" s="483"/>
      <c r="D326" s="23"/>
      <c r="E326" s="23"/>
      <c r="F326" s="84">
        <f>+D326+E326</f>
        <v>0</v>
      </c>
      <c r="G326" s="23"/>
      <c r="H326" s="414"/>
      <c r="I326" s="101" t="s">
        <v>19</v>
      </c>
      <c r="J326" s="86">
        <v>3.45</v>
      </c>
      <c r="K326" s="87">
        <v>6.82</v>
      </c>
      <c r="L326" s="88">
        <v>10.27</v>
      </c>
      <c r="M326" s="46">
        <v>127</v>
      </c>
      <c r="N326" s="89">
        <v>37</v>
      </c>
      <c r="O326" s="275"/>
      <c r="P326" s="90"/>
      <c r="Q326" s="209"/>
      <c r="R326" s="90">
        <f>+P326+Q326</f>
        <v>0</v>
      </c>
      <c r="S326" s="210"/>
      <c r="T326" s="276"/>
      <c r="U326" s="182">
        <f>+H326+N326+T326</f>
        <v>37</v>
      </c>
      <c r="V326" s="190"/>
      <c r="W326" s="413">
        <f>+U326-V326</f>
        <v>37</v>
      </c>
      <c r="X326" s="20"/>
      <c r="Y326" s="83">
        <f>+F326+L326+R326</f>
        <v>10.27</v>
      </c>
      <c r="Z326" s="361"/>
      <c r="AA326" s="82">
        <f>+Y326-Z326</f>
        <v>10.27</v>
      </c>
    </row>
    <row r="327" spans="1:27" ht="14.25">
      <c r="A327" s="198" t="s">
        <v>557</v>
      </c>
      <c r="B327" s="198" t="s">
        <v>558</v>
      </c>
      <c r="C327" s="481"/>
      <c r="D327" s="85"/>
      <c r="E327" s="85"/>
      <c r="F327" s="84">
        <f>+D327+E327</f>
        <v>0</v>
      </c>
      <c r="G327" s="42"/>
      <c r="H327" s="227"/>
      <c r="I327" s="101" t="s">
        <v>19</v>
      </c>
      <c r="J327" s="86">
        <v>3.45</v>
      </c>
      <c r="K327" s="87">
        <v>6.82</v>
      </c>
      <c r="L327" s="88">
        <f>+J327+K327</f>
        <v>10.27</v>
      </c>
      <c r="M327" s="46">
        <v>127</v>
      </c>
      <c r="N327" s="89">
        <v>37</v>
      </c>
      <c r="O327" s="76"/>
      <c r="P327" s="66"/>
      <c r="Q327" s="66"/>
      <c r="R327" s="90">
        <f>+P327+Q327</f>
        <v>0</v>
      </c>
      <c r="S327" s="67"/>
      <c r="T327" s="231"/>
      <c r="U327" s="182">
        <f>+H327+N327+T327</f>
        <v>37</v>
      </c>
      <c r="V327" s="190"/>
      <c r="W327" s="413">
        <f>+U327-V327</f>
        <v>37</v>
      </c>
      <c r="X327" s="20"/>
      <c r="Y327" s="83">
        <f>+F327+L327+R327</f>
        <v>10.27</v>
      </c>
      <c r="Z327" s="361"/>
      <c r="AA327" s="82">
        <f>+Y327-Z327</f>
        <v>10.27</v>
      </c>
    </row>
    <row r="328" spans="1:27" ht="14.25">
      <c r="A328" s="199" t="s">
        <v>629</v>
      </c>
      <c r="B328" s="199" t="s">
        <v>630</v>
      </c>
      <c r="C328" s="483"/>
      <c r="D328" s="40"/>
      <c r="E328" s="40"/>
      <c r="F328" s="84">
        <f>+D328+E328</f>
        <v>0</v>
      </c>
      <c r="G328" s="42"/>
      <c r="H328" s="415"/>
      <c r="I328" s="101" t="s">
        <v>19</v>
      </c>
      <c r="J328" s="86">
        <v>3</v>
      </c>
      <c r="K328" s="87">
        <v>7.24</v>
      </c>
      <c r="L328" s="88">
        <v>10.24</v>
      </c>
      <c r="M328" s="46">
        <v>128</v>
      </c>
      <c r="N328" s="89">
        <v>36.5</v>
      </c>
      <c r="O328" s="79"/>
      <c r="P328" s="30"/>
      <c r="Q328" s="31"/>
      <c r="R328" s="90">
        <f>+P328+Q328</f>
        <v>0</v>
      </c>
      <c r="S328" s="32"/>
      <c r="T328" s="232"/>
      <c r="U328" s="182">
        <f>+H328+N328+T328</f>
        <v>36.5</v>
      </c>
      <c r="V328" s="190"/>
      <c r="W328" s="413">
        <f>+U328-V328</f>
        <v>36.5</v>
      </c>
      <c r="X328" s="20"/>
      <c r="Y328" s="83">
        <f>+F328+L328+R328</f>
        <v>10.24</v>
      </c>
      <c r="Z328" s="361"/>
      <c r="AA328" s="82">
        <f>+Y328-Z328</f>
        <v>10.24</v>
      </c>
    </row>
    <row r="329" spans="1:27" ht="14.25">
      <c r="A329" s="198" t="s">
        <v>464</v>
      </c>
      <c r="B329" s="198" t="s">
        <v>465</v>
      </c>
      <c r="C329" s="483"/>
      <c r="D329" s="23"/>
      <c r="E329" s="23"/>
      <c r="F329" s="84">
        <f>+D329+E329</f>
        <v>0</v>
      </c>
      <c r="G329" s="23"/>
      <c r="H329" s="414"/>
      <c r="I329" s="101" t="s">
        <v>19</v>
      </c>
      <c r="J329" s="86">
        <v>3</v>
      </c>
      <c r="K329" s="87">
        <v>7.24</v>
      </c>
      <c r="L329" s="88">
        <f>+J329+K329</f>
        <v>10.24</v>
      </c>
      <c r="M329" s="46">
        <v>128</v>
      </c>
      <c r="N329" s="89">
        <v>36.5</v>
      </c>
      <c r="O329" s="275"/>
      <c r="P329" s="90"/>
      <c r="Q329" s="209"/>
      <c r="R329" s="90">
        <f>+P329+Q329</f>
        <v>0</v>
      </c>
      <c r="S329" s="210"/>
      <c r="T329" s="276"/>
      <c r="U329" s="182">
        <f>+H329+N329+T329</f>
        <v>36.5</v>
      </c>
      <c r="V329" s="190"/>
      <c r="W329" s="413">
        <f>+U329-V329</f>
        <v>36.5</v>
      </c>
      <c r="X329" s="20"/>
      <c r="Y329" s="83">
        <f>+F329+L329+R329</f>
        <v>10.24</v>
      </c>
      <c r="Z329" s="361"/>
      <c r="AA329" s="82">
        <f>+Y329-Z329</f>
        <v>10.24</v>
      </c>
    </row>
    <row r="330" spans="1:27" ht="14.25">
      <c r="A330" s="473" t="s">
        <v>175</v>
      </c>
      <c r="B330" s="473" t="s">
        <v>88</v>
      </c>
      <c r="C330" s="481" t="s">
        <v>8</v>
      </c>
      <c r="D330" s="85">
        <v>0</v>
      </c>
      <c r="E330" s="85">
        <v>12.399999999999999</v>
      </c>
      <c r="F330" s="84">
        <f>+D330+E330</f>
        <v>12.399999999999999</v>
      </c>
      <c r="G330" s="42">
        <v>64</v>
      </c>
      <c r="H330" s="92">
        <v>35.714285714285715</v>
      </c>
      <c r="I330" s="101"/>
      <c r="J330" s="86"/>
      <c r="K330" s="87"/>
      <c r="L330" s="88">
        <f>+J330+K330</f>
        <v>0</v>
      </c>
      <c r="M330" s="46"/>
      <c r="N330" s="89"/>
      <c r="O330" s="78"/>
      <c r="P330" s="34"/>
      <c r="Q330" s="34"/>
      <c r="R330" s="90">
        <f>+P330+Q330</f>
        <v>0</v>
      </c>
      <c r="S330" s="34"/>
      <c r="T330" s="234"/>
      <c r="U330" s="182">
        <f>+H330+N330+T330</f>
        <v>35.714285714285715</v>
      </c>
      <c r="V330" s="190"/>
      <c r="W330" s="413">
        <f>+U330-V330</f>
        <v>35.714285714285715</v>
      </c>
      <c r="X330" s="20"/>
      <c r="Y330" s="83">
        <f>+F330+L330+R330</f>
        <v>12.399999999999999</v>
      </c>
      <c r="Z330" s="361"/>
      <c r="AA330" s="82">
        <f>+Y330-Z330</f>
        <v>12.399999999999999</v>
      </c>
    </row>
    <row r="331" spans="1:27" ht="14.25">
      <c r="A331" s="198" t="s">
        <v>449</v>
      </c>
      <c r="B331" s="198" t="s">
        <v>31</v>
      </c>
      <c r="C331" s="483"/>
      <c r="D331" s="23"/>
      <c r="E331" s="23"/>
      <c r="F331" s="84">
        <f>+D331+E331</f>
        <v>0</v>
      </c>
      <c r="G331" s="23"/>
      <c r="H331" s="414"/>
      <c r="I331" s="101" t="s">
        <v>19</v>
      </c>
      <c r="J331" s="86">
        <v>10.01</v>
      </c>
      <c r="K331" s="87">
        <v>0</v>
      </c>
      <c r="L331" s="88">
        <f>+J331+K331</f>
        <v>10.01</v>
      </c>
      <c r="M331" s="46">
        <v>130</v>
      </c>
      <c r="N331" s="89">
        <v>35.5</v>
      </c>
      <c r="O331" s="77"/>
      <c r="P331" s="26"/>
      <c r="Q331" s="26"/>
      <c r="R331" s="90">
        <f>+P331+Q331</f>
        <v>0</v>
      </c>
      <c r="S331" s="27"/>
      <c r="T331" s="233"/>
      <c r="U331" s="182">
        <f>+H331+N331+T331</f>
        <v>35.5</v>
      </c>
      <c r="V331" s="190"/>
      <c r="W331" s="413">
        <f>+U331-V331</f>
        <v>35.5</v>
      </c>
      <c r="X331" s="20"/>
      <c r="Y331" s="83">
        <f>+F331+L331+R331</f>
        <v>10.01</v>
      </c>
      <c r="Z331" s="361"/>
      <c r="AA331" s="82">
        <f>+Y331-Z331</f>
        <v>10.01</v>
      </c>
    </row>
    <row r="332" spans="1:27" ht="14.25">
      <c r="A332" s="216" t="s">
        <v>627</v>
      </c>
      <c r="B332" s="199" t="s">
        <v>588</v>
      </c>
      <c r="C332" s="483"/>
      <c r="D332" s="23"/>
      <c r="E332" s="23"/>
      <c r="F332" s="84">
        <f>+D332+E332</f>
        <v>0</v>
      </c>
      <c r="G332" s="23"/>
      <c r="H332" s="414"/>
      <c r="I332" s="101" t="s">
        <v>19</v>
      </c>
      <c r="J332" s="86">
        <v>4.3999999999999995</v>
      </c>
      <c r="K332" s="87">
        <v>5.4</v>
      </c>
      <c r="L332" s="88">
        <v>9.8</v>
      </c>
      <c r="M332" s="46">
        <v>131</v>
      </c>
      <c r="N332" s="89">
        <v>35</v>
      </c>
      <c r="O332" s="275"/>
      <c r="P332" s="90"/>
      <c r="Q332" s="209"/>
      <c r="R332" s="90">
        <f>+P332+Q332</f>
        <v>0</v>
      </c>
      <c r="S332" s="210"/>
      <c r="T332" s="276"/>
      <c r="U332" s="182">
        <f>+H332+N332+T332</f>
        <v>35</v>
      </c>
      <c r="V332" s="190"/>
      <c r="W332" s="413">
        <f>+U332-V332</f>
        <v>35</v>
      </c>
      <c r="X332" s="20"/>
      <c r="Y332" s="83">
        <f>+F332+L332+R332</f>
        <v>9.8</v>
      </c>
      <c r="Z332" s="361"/>
      <c r="AA332" s="82">
        <f>+Y332-Z332</f>
        <v>9.8</v>
      </c>
    </row>
    <row r="333" spans="1:27" ht="14.25">
      <c r="A333" s="198" t="s">
        <v>462</v>
      </c>
      <c r="B333" s="198" t="s">
        <v>36</v>
      </c>
      <c r="C333" s="483"/>
      <c r="D333" s="23"/>
      <c r="E333" s="23"/>
      <c r="F333" s="84">
        <f>+D333+E333</f>
        <v>0</v>
      </c>
      <c r="G333" s="23"/>
      <c r="H333" s="414"/>
      <c r="I333" s="101" t="s">
        <v>19</v>
      </c>
      <c r="J333" s="86">
        <v>4.3999999999999995</v>
      </c>
      <c r="K333" s="87">
        <v>5.4</v>
      </c>
      <c r="L333" s="88">
        <f>+J333+K333</f>
        <v>9.8</v>
      </c>
      <c r="M333" s="46">
        <v>131</v>
      </c>
      <c r="N333" s="89">
        <v>35</v>
      </c>
      <c r="O333" s="77"/>
      <c r="P333" s="26"/>
      <c r="Q333" s="26"/>
      <c r="R333" s="90">
        <f>+P333+Q333</f>
        <v>0</v>
      </c>
      <c r="S333" s="27"/>
      <c r="T333" s="233"/>
      <c r="U333" s="182">
        <f>+H333+N333+T333</f>
        <v>35</v>
      </c>
      <c r="V333" s="190"/>
      <c r="W333" s="413">
        <f>+U333-V333</f>
        <v>35</v>
      </c>
      <c r="X333" s="20"/>
      <c r="Y333" s="83">
        <f>+F333+L333+R333</f>
        <v>9.8</v>
      </c>
      <c r="Z333" s="361"/>
      <c r="AA333" s="82">
        <f>+Y333-Z333</f>
        <v>9.8</v>
      </c>
    </row>
    <row r="334" spans="1:27" ht="14.25">
      <c r="A334" s="473" t="s">
        <v>363</v>
      </c>
      <c r="B334" s="473" t="s">
        <v>364</v>
      </c>
      <c r="C334" s="481" t="s">
        <v>19</v>
      </c>
      <c r="D334" s="85">
        <v>7.9399999999999995</v>
      </c>
      <c r="E334" s="85">
        <v>4.26</v>
      </c>
      <c r="F334" s="84">
        <f>+D334+E334</f>
        <v>12.2</v>
      </c>
      <c r="G334" s="42">
        <v>65</v>
      </c>
      <c r="H334" s="92">
        <v>34.69387755102041</v>
      </c>
      <c r="I334" s="101"/>
      <c r="J334" s="86"/>
      <c r="K334" s="87"/>
      <c r="L334" s="88">
        <f>+J334+K334</f>
        <v>0</v>
      </c>
      <c r="M334" s="46"/>
      <c r="N334" s="89"/>
      <c r="O334" s="79"/>
      <c r="P334" s="30"/>
      <c r="Q334" s="31"/>
      <c r="R334" s="90">
        <f>+P334+Q334</f>
        <v>0</v>
      </c>
      <c r="S334" s="32"/>
      <c r="T334" s="232"/>
      <c r="U334" s="182">
        <f>+H334+N334+T334</f>
        <v>34.69387755102041</v>
      </c>
      <c r="V334" s="190"/>
      <c r="W334" s="413">
        <f>+U334-V334</f>
        <v>34.69387755102041</v>
      </c>
      <c r="X334" s="20"/>
      <c r="Y334" s="83">
        <f>+F334+L334+R334</f>
        <v>12.2</v>
      </c>
      <c r="Z334" s="361"/>
      <c r="AA334" s="82">
        <f>+Y334-Z334</f>
        <v>12.2</v>
      </c>
    </row>
    <row r="335" spans="1:27" ht="14.25">
      <c r="A335" s="473" t="s">
        <v>401</v>
      </c>
      <c r="B335" s="473" t="s">
        <v>364</v>
      </c>
      <c r="C335" s="93" t="s">
        <v>19</v>
      </c>
      <c r="D335" s="85">
        <v>7.9399999999999995</v>
      </c>
      <c r="E335" s="85">
        <v>4.26</v>
      </c>
      <c r="F335" s="84">
        <f>+D335+E335</f>
        <v>12.2</v>
      </c>
      <c r="G335" s="42">
        <v>65</v>
      </c>
      <c r="H335" s="92">
        <v>34.69387755102041</v>
      </c>
      <c r="I335" s="101"/>
      <c r="J335" s="86"/>
      <c r="K335" s="87"/>
      <c r="L335" s="88">
        <f>+J335+K335</f>
        <v>0</v>
      </c>
      <c r="M335" s="46"/>
      <c r="N335" s="89"/>
      <c r="O335" s="78"/>
      <c r="P335" s="34"/>
      <c r="Q335" s="34"/>
      <c r="R335" s="90">
        <f>+P335+Q335</f>
        <v>0</v>
      </c>
      <c r="S335" s="34"/>
      <c r="T335" s="234"/>
      <c r="U335" s="182">
        <f>+H335+N335+T335</f>
        <v>34.69387755102041</v>
      </c>
      <c r="V335" s="190"/>
      <c r="W335" s="413">
        <f>+U335-V335</f>
        <v>34.69387755102041</v>
      </c>
      <c r="X335" s="20"/>
      <c r="Y335" s="83">
        <f>+F335+L335+R335</f>
        <v>12.2</v>
      </c>
      <c r="Z335" s="361"/>
      <c r="AA335" s="82">
        <f>+Y335-Z335</f>
        <v>12.2</v>
      </c>
    </row>
    <row r="336" spans="1:27" ht="14.25">
      <c r="A336" s="198" t="s">
        <v>487</v>
      </c>
      <c r="B336" s="198" t="s">
        <v>488</v>
      </c>
      <c r="C336" s="269"/>
      <c r="D336" s="85"/>
      <c r="E336" s="85"/>
      <c r="F336" s="84">
        <f>+D336+E336</f>
        <v>0</v>
      </c>
      <c r="G336" s="42"/>
      <c r="H336" s="227"/>
      <c r="I336" s="101" t="s">
        <v>19</v>
      </c>
      <c r="J336" s="86">
        <v>4.1</v>
      </c>
      <c r="K336" s="87">
        <v>5.66</v>
      </c>
      <c r="L336" s="88">
        <f>+J336+K336</f>
        <v>9.76</v>
      </c>
      <c r="M336" s="46">
        <v>132</v>
      </c>
      <c r="N336" s="89">
        <v>34.5</v>
      </c>
      <c r="O336" s="77"/>
      <c r="P336" s="26"/>
      <c r="Q336" s="26"/>
      <c r="R336" s="90">
        <f>+P336+Q336</f>
        <v>0</v>
      </c>
      <c r="S336" s="27"/>
      <c r="T336" s="233"/>
      <c r="U336" s="182">
        <f>+H336+N336+T336</f>
        <v>34.5</v>
      </c>
      <c r="V336" s="194"/>
      <c r="W336" s="413">
        <f>+U336-V336</f>
        <v>34.5</v>
      </c>
      <c r="X336" s="20"/>
      <c r="Y336" s="83">
        <f>+F336+L336+R336</f>
        <v>9.76</v>
      </c>
      <c r="Z336" s="363"/>
      <c r="AA336" s="82">
        <f>+Y336-Z336</f>
        <v>9.76</v>
      </c>
    </row>
    <row r="337" spans="1:27" ht="14.25">
      <c r="A337" s="216" t="s">
        <v>656</v>
      </c>
      <c r="B337" s="199" t="s">
        <v>246</v>
      </c>
      <c r="C337" s="73"/>
      <c r="D337" s="23"/>
      <c r="E337" s="23"/>
      <c r="F337" s="84">
        <f>+D337+E337</f>
        <v>0</v>
      </c>
      <c r="G337" s="23"/>
      <c r="H337" s="414"/>
      <c r="I337" s="101" t="s">
        <v>19</v>
      </c>
      <c r="J337" s="86">
        <v>4.1</v>
      </c>
      <c r="K337" s="87">
        <v>5.66</v>
      </c>
      <c r="L337" s="88">
        <v>9.76</v>
      </c>
      <c r="M337" s="46">
        <v>132</v>
      </c>
      <c r="N337" s="89">
        <v>34.5</v>
      </c>
      <c r="O337" s="275"/>
      <c r="P337" s="90"/>
      <c r="Q337" s="209"/>
      <c r="R337" s="90">
        <f>+P337+Q337</f>
        <v>0</v>
      </c>
      <c r="S337" s="210"/>
      <c r="T337" s="276"/>
      <c r="U337" s="182">
        <f>+H337+N337+T337</f>
        <v>34.5</v>
      </c>
      <c r="V337" s="190"/>
      <c r="W337" s="413">
        <f>+U337-V337</f>
        <v>34.5</v>
      </c>
      <c r="X337" s="20"/>
      <c r="Y337" s="83">
        <f>+F337+L337+R337</f>
        <v>9.76</v>
      </c>
      <c r="Z337" s="361"/>
      <c r="AA337" s="82">
        <f>+Y337-Z337</f>
        <v>9.76</v>
      </c>
    </row>
    <row r="338" spans="1:27" ht="14.25">
      <c r="A338" s="198" t="s">
        <v>463</v>
      </c>
      <c r="B338" s="198" t="s">
        <v>36</v>
      </c>
      <c r="C338" s="269"/>
      <c r="D338" s="85"/>
      <c r="E338" s="85"/>
      <c r="F338" s="84">
        <f>+D338+E338</f>
        <v>0</v>
      </c>
      <c r="G338" s="42"/>
      <c r="H338" s="227"/>
      <c r="I338" s="101" t="s">
        <v>19</v>
      </c>
      <c r="J338" s="86">
        <v>2.02</v>
      </c>
      <c r="K338" s="87">
        <v>7.58</v>
      </c>
      <c r="L338" s="88">
        <f>+J338+K338</f>
        <v>9.6</v>
      </c>
      <c r="M338" s="46">
        <v>133</v>
      </c>
      <c r="N338" s="89">
        <v>34</v>
      </c>
      <c r="O338" s="79"/>
      <c r="P338" s="30"/>
      <c r="Q338" s="31"/>
      <c r="R338" s="90">
        <f>+P338+Q338</f>
        <v>0</v>
      </c>
      <c r="S338" s="32"/>
      <c r="T338" s="232"/>
      <c r="U338" s="182">
        <f>+H338+N338+T338</f>
        <v>34</v>
      </c>
      <c r="V338" s="190"/>
      <c r="W338" s="413">
        <f>+U338-V338</f>
        <v>34</v>
      </c>
      <c r="X338" s="20"/>
      <c r="Y338" s="83">
        <f>+F338+L338+R338</f>
        <v>9.6</v>
      </c>
      <c r="Z338" s="361"/>
      <c r="AA338" s="82">
        <f>+Y338-Z338</f>
        <v>9.6</v>
      </c>
    </row>
    <row r="339" spans="1:27" ht="14.25">
      <c r="A339" s="199" t="s">
        <v>628</v>
      </c>
      <c r="B339" s="198" t="s">
        <v>588</v>
      </c>
      <c r="C339" s="73"/>
      <c r="D339" s="40"/>
      <c r="E339" s="40"/>
      <c r="F339" s="84">
        <f>+D339+E339</f>
        <v>0</v>
      </c>
      <c r="G339" s="42"/>
      <c r="H339" s="415"/>
      <c r="I339" s="101" t="s">
        <v>19</v>
      </c>
      <c r="J339" s="86">
        <v>2.02</v>
      </c>
      <c r="K339" s="87">
        <v>7.58</v>
      </c>
      <c r="L339" s="88">
        <v>9.6</v>
      </c>
      <c r="M339" s="46">
        <v>133</v>
      </c>
      <c r="N339" s="89">
        <v>34</v>
      </c>
      <c r="O339" s="79"/>
      <c r="P339" s="30"/>
      <c r="Q339" s="31"/>
      <c r="R339" s="90">
        <f>+P339+Q339</f>
        <v>0</v>
      </c>
      <c r="S339" s="32"/>
      <c r="T339" s="232"/>
      <c r="U339" s="182">
        <f>+H339+N339+T339</f>
        <v>34</v>
      </c>
      <c r="V339" s="190"/>
      <c r="W339" s="413">
        <f>+U339-V339</f>
        <v>34</v>
      </c>
      <c r="X339" s="20"/>
      <c r="Y339" s="83">
        <f>+F339+L339+R339</f>
        <v>9.6</v>
      </c>
      <c r="Z339" s="361"/>
      <c r="AA339" s="82">
        <f>+Y339-Z339</f>
        <v>9.6</v>
      </c>
    </row>
    <row r="340" spans="1:27" ht="14.25">
      <c r="A340" s="473" t="s">
        <v>402</v>
      </c>
      <c r="B340" s="473" t="s">
        <v>31</v>
      </c>
      <c r="C340" s="93" t="s">
        <v>19</v>
      </c>
      <c r="D340" s="85">
        <v>0</v>
      </c>
      <c r="E340" s="85">
        <v>9.34</v>
      </c>
      <c r="F340" s="84">
        <f>+D340+E340</f>
        <v>9.34</v>
      </c>
      <c r="G340" s="42">
        <v>75</v>
      </c>
      <c r="H340" s="92">
        <v>24.489795918367346</v>
      </c>
      <c r="I340" s="101" t="s">
        <v>19</v>
      </c>
      <c r="J340" s="86">
        <v>0</v>
      </c>
      <c r="K340" s="87">
        <v>2.22</v>
      </c>
      <c r="L340" s="88">
        <v>2.22</v>
      </c>
      <c r="M340" s="46">
        <v>182</v>
      </c>
      <c r="N340" s="89">
        <v>9.5</v>
      </c>
      <c r="O340" s="142"/>
      <c r="P340" s="90"/>
      <c r="Q340" s="102"/>
      <c r="R340" s="90">
        <f>+P340+Q340</f>
        <v>0</v>
      </c>
      <c r="S340" s="103"/>
      <c r="T340" s="230"/>
      <c r="U340" s="182">
        <f>+H340+N340+T340</f>
        <v>33.98979591836735</v>
      </c>
      <c r="V340" s="191"/>
      <c r="W340" s="413">
        <f>+U340-V340</f>
        <v>33.98979591836735</v>
      </c>
      <c r="X340" s="20"/>
      <c r="Y340" s="83">
        <f>+F340+L340+R340</f>
        <v>11.56</v>
      </c>
      <c r="Z340" s="186"/>
      <c r="AA340" s="82">
        <f>+Y340-Z340</f>
        <v>11.56</v>
      </c>
    </row>
    <row r="341" spans="1:27" ht="14.25">
      <c r="A341" s="317" t="s">
        <v>599</v>
      </c>
      <c r="B341" s="199" t="s">
        <v>46</v>
      </c>
      <c r="C341" s="73"/>
      <c r="D341" s="23"/>
      <c r="E341" s="23"/>
      <c r="F341" s="84">
        <f>+D341+E341</f>
        <v>0</v>
      </c>
      <c r="G341" s="23"/>
      <c r="H341" s="414"/>
      <c r="I341" s="101" t="s">
        <v>19</v>
      </c>
      <c r="J341" s="86">
        <v>6.839999999999999</v>
      </c>
      <c r="K341" s="87">
        <v>2.48</v>
      </c>
      <c r="L341" s="88">
        <v>9.319999999999999</v>
      </c>
      <c r="M341" s="46">
        <v>134</v>
      </c>
      <c r="N341" s="89">
        <v>33.5</v>
      </c>
      <c r="O341" s="275"/>
      <c r="P341" s="90"/>
      <c r="Q341" s="209"/>
      <c r="R341" s="90">
        <f>+P341+Q341</f>
        <v>0</v>
      </c>
      <c r="S341" s="210"/>
      <c r="T341" s="276"/>
      <c r="U341" s="182">
        <f>+H341+N341+T341</f>
        <v>33.5</v>
      </c>
      <c r="V341" s="190"/>
      <c r="W341" s="413">
        <f>+U341-V341</f>
        <v>33.5</v>
      </c>
      <c r="X341" s="20"/>
      <c r="Y341" s="83">
        <f>+F341+L341+R341</f>
        <v>9.319999999999999</v>
      </c>
      <c r="Z341" s="363"/>
      <c r="AA341" s="82">
        <f>+Y341-Z341</f>
        <v>9.319999999999999</v>
      </c>
    </row>
    <row r="342" spans="1:27" ht="14.25">
      <c r="A342" s="198" t="s">
        <v>434</v>
      </c>
      <c r="B342" s="198" t="s">
        <v>46</v>
      </c>
      <c r="C342" s="73"/>
      <c r="D342" s="23"/>
      <c r="E342" s="23"/>
      <c r="F342" s="84">
        <f>+D342+E342</f>
        <v>0</v>
      </c>
      <c r="G342" s="23"/>
      <c r="H342" s="414"/>
      <c r="I342" s="101" t="s">
        <v>19</v>
      </c>
      <c r="J342" s="86">
        <v>6.839999999999999</v>
      </c>
      <c r="K342" s="87">
        <v>2.48</v>
      </c>
      <c r="L342" s="88">
        <f>+J342+K342</f>
        <v>9.319999999999999</v>
      </c>
      <c r="M342" s="46">
        <v>134</v>
      </c>
      <c r="N342" s="89">
        <v>33.5</v>
      </c>
      <c r="O342" s="78"/>
      <c r="P342" s="34"/>
      <c r="Q342" s="34"/>
      <c r="R342" s="90">
        <f>+P342+Q342</f>
        <v>0</v>
      </c>
      <c r="S342" s="34"/>
      <c r="T342" s="234"/>
      <c r="U342" s="182">
        <f>+H342+N342+T342</f>
        <v>33.5</v>
      </c>
      <c r="V342" s="190"/>
      <c r="W342" s="413">
        <f>+U342-V342</f>
        <v>33.5</v>
      </c>
      <c r="X342" s="20"/>
      <c r="Y342" s="83">
        <f>+F342+L342+R342</f>
        <v>9.319999999999999</v>
      </c>
      <c r="Z342" s="361"/>
      <c r="AA342" s="82">
        <f>+Y342-Z342</f>
        <v>9.319999999999999</v>
      </c>
    </row>
    <row r="343" spans="1:27" ht="14.25">
      <c r="A343" s="317" t="s">
        <v>711</v>
      </c>
      <c r="B343" s="199" t="s">
        <v>147</v>
      </c>
      <c r="C343" s="73"/>
      <c r="D343" s="23"/>
      <c r="E343" s="23"/>
      <c r="F343" s="84">
        <f>+D343+E343</f>
        <v>0</v>
      </c>
      <c r="G343" s="23"/>
      <c r="H343" s="414"/>
      <c r="I343" s="101" t="s">
        <v>9</v>
      </c>
      <c r="J343" s="86">
        <v>9.11</v>
      </c>
      <c r="K343" s="87">
        <v>0</v>
      </c>
      <c r="L343" s="88">
        <v>9.11</v>
      </c>
      <c r="M343" s="46">
        <v>135</v>
      </c>
      <c r="N343" s="89">
        <v>33</v>
      </c>
      <c r="O343" s="275"/>
      <c r="P343" s="90"/>
      <c r="Q343" s="209"/>
      <c r="R343" s="90">
        <f>+P343+Q343</f>
        <v>0</v>
      </c>
      <c r="S343" s="210"/>
      <c r="T343" s="276"/>
      <c r="U343" s="182">
        <f>+H343+N343+T343</f>
        <v>33</v>
      </c>
      <c r="V343" s="190"/>
      <c r="W343" s="413">
        <f>+U343-V343</f>
        <v>33</v>
      </c>
      <c r="X343" s="20"/>
      <c r="Y343" s="83">
        <f>+F343+L343+R343</f>
        <v>9.11</v>
      </c>
      <c r="Z343" s="361"/>
      <c r="AA343" s="82">
        <f>+Y343-Z343</f>
        <v>9.11</v>
      </c>
    </row>
    <row r="344" spans="1:27" ht="14.25">
      <c r="A344" s="198" t="s">
        <v>537</v>
      </c>
      <c r="B344" s="198" t="s">
        <v>147</v>
      </c>
      <c r="C344" s="73"/>
      <c r="D344" s="23"/>
      <c r="E344" s="23"/>
      <c r="F344" s="84">
        <f>+D344+E344</f>
        <v>0</v>
      </c>
      <c r="G344" s="23"/>
      <c r="H344" s="414"/>
      <c r="I344" s="101" t="s">
        <v>9</v>
      </c>
      <c r="J344" s="86">
        <v>9.11</v>
      </c>
      <c r="K344" s="87">
        <v>0</v>
      </c>
      <c r="L344" s="88">
        <f>+J344+K344</f>
        <v>9.11</v>
      </c>
      <c r="M344" s="46">
        <v>135</v>
      </c>
      <c r="N344" s="89">
        <v>33</v>
      </c>
      <c r="O344" s="275"/>
      <c r="P344" s="90"/>
      <c r="Q344" s="209"/>
      <c r="R344" s="90">
        <f>+P344+Q344</f>
        <v>0</v>
      </c>
      <c r="S344" s="210"/>
      <c r="T344" s="276"/>
      <c r="U344" s="182">
        <f>+H344+N344+T344</f>
        <v>33</v>
      </c>
      <c r="V344" s="190"/>
      <c r="W344" s="413">
        <f>+U344-V344</f>
        <v>33</v>
      </c>
      <c r="X344" s="20"/>
      <c r="Y344" s="83">
        <f>+F344+L344+R344</f>
        <v>9.11</v>
      </c>
      <c r="Z344" s="361"/>
      <c r="AA344" s="82">
        <f>+Y344-Z344</f>
        <v>9.11</v>
      </c>
    </row>
    <row r="345" spans="1:27" ht="14.25">
      <c r="A345" s="216" t="s">
        <v>572</v>
      </c>
      <c r="B345" s="199" t="s">
        <v>573</v>
      </c>
      <c r="C345" s="73"/>
      <c r="D345" s="23"/>
      <c r="E345" s="23"/>
      <c r="F345" s="84">
        <f>+D345+E345</f>
        <v>0</v>
      </c>
      <c r="G345" s="23"/>
      <c r="H345" s="414"/>
      <c r="I345" s="101" t="s">
        <v>19</v>
      </c>
      <c r="J345" s="86">
        <v>9.1</v>
      </c>
      <c r="K345" s="87">
        <v>0</v>
      </c>
      <c r="L345" s="88">
        <v>9.1</v>
      </c>
      <c r="M345" s="46">
        <v>136</v>
      </c>
      <c r="N345" s="89">
        <v>32.5</v>
      </c>
      <c r="O345" s="275"/>
      <c r="P345" s="90"/>
      <c r="Q345" s="209"/>
      <c r="R345" s="90">
        <f>+P345+Q345</f>
        <v>0</v>
      </c>
      <c r="S345" s="210"/>
      <c r="T345" s="276"/>
      <c r="U345" s="182">
        <f>+H345+N345+T345</f>
        <v>32.5</v>
      </c>
      <c r="V345" s="190"/>
      <c r="W345" s="413">
        <f>+U345-V345</f>
        <v>32.5</v>
      </c>
      <c r="X345" s="20"/>
      <c r="Y345" s="83">
        <f>+F345+L345+R345</f>
        <v>9.1</v>
      </c>
      <c r="Z345" s="361"/>
      <c r="AA345" s="82">
        <f>+Y345-Z345</f>
        <v>9.1</v>
      </c>
    </row>
    <row r="346" spans="1:27" ht="14.25">
      <c r="A346" s="197" t="s">
        <v>418</v>
      </c>
      <c r="B346" s="197" t="s">
        <v>31</v>
      </c>
      <c r="C346" s="93"/>
      <c r="D346" s="85"/>
      <c r="E346" s="85"/>
      <c r="F346" s="84">
        <f>+D346+E346</f>
        <v>0</v>
      </c>
      <c r="G346" s="42"/>
      <c r="H346" s="227"/>
      <c r="I346" s="101" t="s">
        <v>19</v>
      </c>
      <c r="J346" s="86">
        <v>9.1</v>
      </c>
      <c r="K346" s="87">
        <v>0</v>
      </c>
      <c r="L346" s="88">
        <f>+J346+K346</f>
        <v>9.1</v>
      </c>
      <c r="M346" s="46">
        <v>136</v>
      </c>
      <c r="N346" s="89">
        <v>32.5</v>
      </c>
      <c r="O346" s="77"/>
      <c r="P346" s="26"/>
      <c r="Q346" s="26"/>
      <c r="R346" s="90">
        <f>+P346+Q346</f>
        <v>0</v>
      </c>
      <c r="S346" s="27"/>
      <c r="T346" s="233"/>
      <c r="U346" s="182">
        <f>+H346+N346+T346</f>
        <v>32.5</v>
      </c>
      <c r="V346" s="190"/>
      <c r="W346" s="413">
        <f>+U346-V346</f>
        <v>32.5</v>
      </c>
      <c r="X346" s="20"/>
      <c r="Y346" s="83">
        <f>+F346+L346+R346</f>
        <v>9.1</v>
      </c>
      <c r="Z346" s="361"/>
      <c r="AA346" s="82">
        <f>+Y346-Z346</f>
        <v>9.1</v>
      </c>
    </row>
    <row r="347" spans="1:27" ht="14.25">
      <c r="A347" s="199" t="s">
        <v>674</v>
      </c>
      <c r="B347" s="199" t="s">
        <v>675</v>
      </c>
      <c r="C347" s="93"/>
      <c r="D347" s="85"/>
      <c r="E347" s="85"/>
      <c r="F347" s="84">
        <f>+D347+E347</f>
        <v>0</v>
      </c>
      <c r="G347" s="42"/>
      <c r="H347" s="227"/>
      <c r="I347" s="101" t="s">
        <v>19</v>
      </c>
      <c r="J347" s="86">
        <v>5.66</v>
      </c>
      <c r="K347" s="87">
        <v>3.36</v>
      </c>
      <c r="L347" s="88">
        <v>9.02</v>
      </c>
      <c r="M347" s="46">
        <v>138</v>
      </c>
      <c r="N347" s="89">
        <v>31.5</v>
      </c>
      <c r="O347" s="143"/>
      <c r="P347" s="90"/>
      <c r="Q347" s="102"/>
      <c r="R347" s="90">
        <f>+P347+Q347</f>
        <v>0</v>
      </c>
      <c r="S347" s="103"/>
      <c r="T347" s="230"/>
      <c r="U347" s="182">
        <f>+H347+N347+T347</f>
        <v>31.5</v>
      </c>
      <c r="V347" s="190"/>
      <c r="W347" s="413">
        <f>+U347-V347</f>
        <v>31.5</v>
      </c>
      <c r="X347" s="20"/>
      <c r="Y347" s="83">
        <f>+F347+L347+R347</f>
        <v>9.02</v>
      </c>
      <c r="Z347" s="361"/>
      <c r="AA347" s="82">
        <f>+Y347-Z347</f>
        <v>9.02</v>
      </c>
    </row>
    <row r="348" spans="1:27" ht="14.25">
      <c r="A348" s="198" t="s">
        <v>504</v>
      </c>
      <c r="B348" s="198" t="s">
        <v>60</v>
      </c>
      <c r="C348" s="73"/>
      <c r="D348" s="40"/>
      <c r="E348" s="40"/>
      <c r="F348" s="84">
        <f>+D348+E348</f>
        <v>0</v>
      </c>
      <c r="G348" s="42"/>
      <c r="H348" s="415"/>
      <c r="I348" s="101" t="s">
        <v>19</v>
      </c>
      <c r="J348" s="86">
        <v>5.66</v>
      </c>
      <c r="K348" s="87">
        <v>3.36</v>
      </c>
      <c r="L348" s="88">
        <f>+J348+K348</f>
        <v>9.02</v>
      </c>
      <c r="M348" s="46">
        <v>138</v>
      </c>
      <c r="N348" s="89">
        <v>31.5</v>
      </c>
      <c r="O348" s="79"/>
      <c r="P348" s="30"/>
      <c r="Q348" s="31"/>
      <c r="R348" s="90">
        <f>+P348+Q348</f>
        <v>0</v>
      </c>
      <c r="S348" s="32"/>
      <c r="T348" s="232"/>
      <c r="U348" s="182">
        <f>+H348+N348+T348</f>
        <v>31.5</v>
      </c>
      <c r="V348" s="190"/>
      <c r="W348" s="413">
        <f>+U348-V348</f>
        <v>31.5</v>
      </c>
      <c r="X348" s="20"/>
      <c r="Y348" s="83">
        <f>+F348+L348+R348</f>
        <v>9.02</v>
      </c>
      <c r="Z348" s="361"/>
      <c r="AA348" s="82">
        <f>+Y348-Z348</f>
        <v>9.02</v>
      </c>
    </row>
    <row r="349" spans="1:27" ht="14.25">
      <c r="A349" s="199" t="s">
        <v>718</v>
      </c>
      <c r="B349" s="200" t="s">
        <v>227</v>
      </c>
      <c r="C349" s="73"/>
      <c r="D349" s="40"/>
      <c r="E349" s="40"/>
      <c r="F349" s="84">
        <f>+D349+E349</f>
        <v>0</v>
      </c>
      <c r="G349" s="42"/>
      <c r="H349" s="415"/>
      <c r="I349" s="101" t="s">
        <v>19</v>
      </c>
      <c r="J349" s="86">
        <v>4.14</v>
      </c>
      <c r="K349" s="87">
        <v>4.81</v>
      </c>
      <c r="L349" s="88">
        <v>8.95</v>
      </c>
      <c r="M349" s="46">
        <v>139</v>
      </c>
      <c r="N349" s="89">
        <v>31</v>
      </c>
      <c r="O349" s="79"/>
      <c r="P349" s="30"/>
      <c r="Q349" s="31"/>
      <c r="R349" s="90">
        <f>+P349+Q349</f>
        <v>0</v>
      </c>
      <c r="S349" s="32"/>
      <c r="T349" s="232"/>
      <c r="U349" s="182">
        <f>+H349+N349+T349</f>
        <v>31</v>
      </c>
      <c r="V349" s="190"/>
      <c r="W349" s="413">
        <f>+U349-V349</f>
        <v>31</v>
      </c>
      <c r="X349" s="20"/>
      <c r="Y349" s="83">
        <f>+F349+L349+R349</f>
        <v>8.95</v>
      </c>
      <c r="Z349" s="361"/>
      <c r="AA349" s="82">
        <f>+Y349-Z349</f>
        <v>8.95</v>
      </c>
    </row>
    <row r="350" spans="1:27" ht="14.25">
      <c r="A350" s="473" t="s">
        <v>385</v>
      </c>
      <c r="B350" s="473" t="s">
        <v>31</v>
      </c>
      <c r="C350" s="93" t="s">
        <v>19</v>
      </c>
      <c r="D350" s="85">
        <v>2.52</v>
      </c>
      <c r="E350" s="85">
        <v>8.66</v>
      </c>
      <c r="F350" s="84">
        <f>+D350+E350</f>
        <v>11.18</v>
      </c>
      <c r="G350" s="42">
        <v>69</v>
      </c>
      <c r="H350" s="92">
        <v>30.612244897959183</v>
      </c>
      <c r="I350" s="101"/>
      <c r="J350" s="86"/>
      <c r="K350" s="87"/>
      <c r="L350" s="88">
        <f>+J350+K350</f>
        <v>0</v>
      </c>
      <c r="M350" s="46"/>
      <c r="N350" s="89"/>
      <c r="O350" s="78"/>
      <c r="P350" s="34"/>
      <c r="Q350" s="34"/>
      <c r="R350" s="90">
        <f>+P350+Q350</f>
        <v>0</v>
      </c>
      <c r="S350" s="34"/>
      <c r="T350" s="234"/>
      <c r="U350" s="182">
        <f>+H350+N350+T350</f>
        <v>30.612244897959183</v>
      </c>
      <c r="V350" s="190"/>
      <c r="W350" s="413">
        <f>+U350-V350</f>
        <v>30.612244897959183</v>
      </c>
      <c r="X350" s="20"/>
      <c r="Y350" s="83">
        <f>+F350+L350+R350</f>
        <v>11.18</v>
      </c>
      <c r="Z350" s="361"/>
      <c r="AA350" s="82">
        <f>+Y350-Z350</f>
        <v>11.18</v>
      </c>
    </row>
    <row r="351" spans="1:27" ht="14.25">
      <c r="A351" s="473" t="s">
        <v>200</v>
      </c>
      <c r="B351" s="473" t="s">
        <v>31</v>
      </c>
      <c r="C351" s="93" t="s">
        <v>19</v>
      </c>
      <c r="D351" s="85">
        <v>2.52</v>
      </c>
      <c r="E351" s="85">
        <v>8.66</v>
      </c>
      <c r="F351" s="84">
        <f>+D351+E351</f>
        <v>11.18</v>
      </c>
      <c r="G351" s="42">
        <v>69</v>
      </c>
      <c r="H351" s="92">
        <v>30.612244897959183</v>
      </c>
      <c r="I351" s="101"/>
      <c r="J351" s="86"/>
      <c r="K351" s="87"/>
      <c r="L351" s="88">
        <f>+J351+K351</f>
        <v>0</v>
      </c>
      <c r="M351" s="46"/>
      <c r="N351" s="89"/>
      <c r="O351" s="275"/>
      <c r="P351" s="90"/>
      <c r="Q351" s="209"/>
      <c r="R351" s="90">
        <f>+P351+Q351</f>
        <v>0</v>
      </c>
      <c r="S351" s="210"/>
      <c r="T351" s="276"/>
      <c r="U351" s="182">
        <f>+H351+N351+T351</f>
        <v>30.612244897959183</v>
      </c>
      <c r="V351" s="190"/>
      <c r="W351" s="413">
        <f>+U351-V351</f>
        <v>30.612244897959183</v>
      </c>
      <c r="X351" s="20"/>
      <c r="Y351" s="83">
        <f>+F351+L351+R351</f>
        <v>11.18</v>
      </c>
      <c r="Z351" s="363"/>
      <c r="AA351" s="82">
        <f>+Y351-Z351</f>
        <v>11.18</v>
      </c>
    </row>
    <row r="352" spans="1:27" ht="14.25">
      <c r="A352" s="199" t="s">
        <v>719</v>
      </c>
      <c r="B352" s="198" t="s">
        <v>37</v>
      </c>
      <c r="C352" s="73"/>
      <c r="D352" s="40"/>
      <c r="E352" s="40"/>
      <c r="F352" s="84">
        <f>+D352+E352</f>
        <v>0</v>
      </c>
      <c r="G352" s="42"/>
      <c r="H352" s="415"/>
      <c r="I352" s="101" t="s">
        <v>19</v>
      </c>
      <c r="J352" s="86">
        <v>8.690000000000001</v>
      </c>
      <c r="K352" s="87">
        <v>0</v>
      </c>
      <c r="L352" s="88">
        <v>8.690000000000001</v>
      </c>
      <c r="M352" s="46">
        <v>140</v>
      </c>
      <c r="N352" s="89">
        <v>30.5</v>
      </c>
      <c r="O352" s="79"/>
      <c r="P352" s="30"/>
      <c r="Q352" s="31"/>
      <c r="R352" s="90">
        <f>+P352+Q352</f>
        <v>0</v>
      </c>
      <c r="S352" s="32"/>
      <c r="T352" s="232"/>
      <c r="U352" s="182">
        <f>+H352+N352+T352</f>
        <v>30.5</v>
      </c>
      <c r="V352" s="190"/>
      <c r="W352" s="413">
        <f>+U352-V352</f>
        <v>30.5</v>
      </c>
      <c r="X352" s="20"/>
      <c r="Y352" s="83">
        <f>+F352+L352+R352</f>
        <v>8.690000000000001</v>
      </c>
      <c r="Z352" s="361"/>
      <c r="AA352" s="82">
        <f>+Y352-Z352</f>
        <v>8.690000000000001</v>
      </c>
    </row>
    <row r="353" spans="1:27" ht="14.25">
      <c r="A353" s="198" t="s">
        <v>542</v>
      </c>
      <c r="B353" s="198" t="s">
        <v>36</v>
      </c>
      <c r="C353" s="73"/>
      <c r="D353" s="23"/>
      <c r="E353" s="23"/>
      <c r="F353" s="84">
        <f>+D353+E353</f>
        <v>0</v>
      </c>
      <c r="G353" s="23"/>
      <c r="H353" s="414"/>
      <c r="I353" s="101" t="s">
        <v>19</v>
      </c>
      <c r="J353" s="86">
        <v>8.690000000000001</v>
      </c>
      <c r="K353" s="87">
        <v>0</v>
      </c>
      <c r="L353" s="88">
        <f>+J353+K353</f>
        <v>8.690000000000001</v>
      </c>
      <c r="M353" s="46">
        <v>140</v>
      </c>
      <c r="N353" s="89">
        <v>30.5</v>
      </c>
      <c r="O353" s="77"/>
      <c r="P353" s="26"/>
      <c r="Q353" s="26"/>
      <c r="R353" s="90">
        <f>+P353+Q353</f>
        <v>0</v>
      </c>
      <c r="S353" s="27"/>
      <c r="T353" s="233"/>
      <c r="U353" s="182">
        <f>+H353+N353+T353</f>
        <v>30.5</v>
      </c>
      <c r="V353" s="190"/>
      <c r="W353" s="413">
        <f>+U353-V353</f>
        <v>30.5</v>
      </c>
      <c r="X353" s="20"/>
      <c r="Y353" s="83">
        <f>+F353+L353+R353</f>
        <v>8.690000000000001</v>
      </c>
      <c r="Z353" s="363"/>
      <c r="AA353" s="82">
        <f>+Y353-Z353</f>
        <v>8.690000000000001</v>
      </c>
    </row>
    <row r="354" spans="1:27" ht="14.25">
      <c r="A354" s="198" t="s">
        <v>532</v>
      </c>
      <c r="B354" s="198" t="s">
        <v>31</v>
      </c>
      <c r="C354" s="269"/>
      <c r="D354" s="85"/>
      <c r="E354" s="85"/>
      <c r="F354" s="84">
        <f>+D354+E354</f>
        <v>0</v>
      </c>
      <c r="G354" s="42"/>
      <c r="H354" s="227"/>
      <c r="I354" s="101" t="s">
        <v>19</v>
      </c>
      <c r="J354" s="86">
        <v>8.41</v>
      </c>
      <c r="K354" s="87">
        <v>0</v>
      </c>
      <c r="L354" s="88">
        <f>+J354+K354</f>
        <v>8.41</v>
      </c>
      <c r="M354" s="46">
        <v>141</v>
      </c>
      <c r="N354" s="89">
        <v>30</v>
      </c>
      <c r="O354" s="275"/>
      <c r="P354" s="90"/>
      <c r="Q354" s="209"/>
      <c r="R354" s="90">
        <f>+P354+Q354</f>
        <v>0</v>
      </c>
      <c r="S354" s="210"/>
      <c r="T354" s="276"/>
      <c r="U354" s="182">
        <f>+H354+N354+T354</f>
        <v>30</v>
      </c>
      <c r="V354" s="190"/>
      <c r="W354" s="413">
        <f>+U354-V354</f>
        <v>30</v>
      </c>
      <c r="X354" s="20"/>
      <c r="Y354" s="83">
        <f>+F354+L354+R354</f>
        <v>8.41</v>
      </c>
      <c r="Z354" s="361"/>
      <c r="AA354" s="82">
        <f>+Y354-Z354</f>
        <v>8.41</v>
      </c>
    </row>
    <row r="355" spans="1:27" ht="14.25">
      <c r="A355" s="199" t="s">
        <v>706</v>
      </c>
      <c r="B355" s="200" t="s">
        <v>588</v>
      </c>
      <c r="C355" s="73"/>
      <c r="D355" s="23"/>
      <c r="E355" s="23"/>
      <c r="F355" s="84">
        <f>+D355+E355</f>
        <v>0</v>
      </c>
      <c r="G355" s="23"/>
      <c r="H355" s="414"/>
      <c r="I355" s="101" t="s">
        <v>19</v>
      </c>
      <c r="J355" s="86">
        <v>8.41</v>
      </c>
      <c r="K355" s="87">
        <v>0</v>
      </c>
      <c r="L355" s="88">
        <v>8.41</v>
      </c>
      <c r="M355" s="46">
        <v>141</v>
      </c>
      <c r="N355" s="89">
        <v>30</v>
      </c>
      <c r="O355" s="79"/>
      <c r="P355" s="30"/>
      <c r="Q355" s="31"/>
      <c r="R355" s="90">
        <f>+P355+Q355</f>
        <v>0</v>
      </c>
      <c r="S355" s="32"/>
      <c r="T355" s="232"/>
      <c r="U355" s="182">
        <f>+H355+N355+T355</f>
        <v>30</v>
      </c>
      <c r="V355" s="190"/>
      <c r="W355" s="413">
        <f>+U355-V355</f>
        <v>30</v>
      </c>
      <c r="X355" s="20"/>
      <c r="Y355" s="83">
        <f>+F355+L355+R355</f>
        <v>8.41</v>
      </c>
      <c r="Z355" s="361"/>
      <c r="AA355" s="82">
        <f>+Y355-Z355</f>
        <v>8.41</v>
      </c>
    </row>
    <row r="356" spans="1:27" ht="14.25">
      <c r="A356" s="473" t="s">
        <v>404</v>
      </c>
      <c r="B356" s="473" t="s">
        <v>33</v>
      </c>
      <c r="C356" s="93" t="s">
        <v>19</v>
      </c>
      <c r="D356" s="85">
        <v>6.5</v>
      </c>
      <c r="E356" s="85">
        <v>4.3</v>
      </c>
      <c r="F356" s="84">
        <f>+D356+E356</f>
        <v>10.8</v>
      </c>
      <c r="G356" s="42">
        <v>70</v>
      </c>
      <c r="H356" s="92">
        <v>29.591836734693878</v>
      </c>
      <c r="I356" s="101"/>
      <c r="J356" s="86"/>
      <c r="K356" s="87"/>
      <c r="L356" s="88">
        <f>+J356+K356</f>
        <v>0</v>
      </c>
      <c r="M356" s="46"/>
      <c r="N356" s="89"/>
      <c r="O356" s="275"/>
      <c r="P356" s="90"/>
      <c r="Q356" s="209"/>
      <c r="R356" s="90">
        <f>+P356+Q356</f>
        <v>0</v>
      </c>
      <c r="S356" s="210"/>
      <c r="T356" s="276"/>
      <c r="U356" s="182">
        <f>+H356+N356+T356</f>
        <v>29.591836734693878</v>
      </c>
      <c r="V356" s="190"/>
      <c r="W356" s="413">
        <f>+U356-V356</f>
        <v>29.591836734693878</v>
      </c>
      <c r="X356" s="20"/>
      <c r="Y356" s="83">
        <f>+F356+L356+R356</f>
        <v>10.8</v>
      </c>
      <c r="Z356" s="361"/>
      <c r="AA356" s="82">
        <f>+Y356-Z356</f>
        <v>10.8</v>
      </c>
    </row>
    <row r="357" spans="1:27" ht="14.25">
      <c r="A357" s="473" t="s">
        <v>154</v>
      </c>
      <c r="B357" s="473" t="s">
        <v>147</v>
      </c>
      <c r="C357" s="93" t="s">
        <v>19</v>
      </c>
      <c r="D357" s="85">
        <v>6.5</v>
      </c>
      <c r="E357" s="85">
        <v>4.3</v>
      </c>
      <c r="F357" s="84">
        <f>+D357+E357</f>
        <v>10.8</v>
      </c>
      <c r="G357" s="42">
        <v>70</v>
      </c>
      <c r="H357" s="92">
        <v>29.591836734693878</v>
      </c>
      <c r="I357" s="101"/>
      <c r="J357" s="86"/>
      <c r="K357" s="87"/>
      <c r="L357" s="88">
        <f>+J357+K357</f>
        <v>0</v>
      </c>
      <c r="M357" s="46"/>
      <c r="N357" s="89"/>
      <c r="O357" s="76"/>
      <c r="P357" s="66"/>
      <c r="Q357" s="66"/>
      <c r="R357" s="90">
        <f>+P357+Q357</f>
        <v>0</v>
      </c>
      <c r="S357" s="67"/>
      <c r="T357" s="231"/>
      <c r="U357" s="182">
        <f>+H357+N357+T357</f>
        <v>29.591836734693878</v>
      </c>
      <c r="V357" s="191"/>
      <c r="W357" s="413">
        <f>+U357-V357</f>
        <v>29.591836734693878</v>
      </c>
      <c r="X357" s="20"/>
      <c r="Y357" s="83">
        <f>+F357+L357+R357</f>
        <v>10.8</v>
      </c>
      <c r="Z357" s="186"/>
      <c r="AA357" s="82">
        <f>+Y357-Z357</f>
        <v>10.8</v>
      </c>
    </row>
    <row r="358" spans="1:27" ht="14.25">
      <c r="A358" s="199" t="s">
        <v>576</v>
      </c>
      <c r="B358" s="199" t="s">
        <v>97</v>
      </c>
      <c r="C358" s="73"/>
      <c r="D358" s="23"/>
      <c r="E358" s="23"/>
      <c r="F358" s="84">
        <f>+D358+E358</f>
        <v>0</v>
      </c>
      <c r="G358" s="23"/>
      <c r="H358" s="414"/>
      <c r="I358" s="101" t="s">
        <v>19</v>
      </c>
      <c r="J358" s="86">
        <v>8.38</v>
      </c>
      <c r="K358" s="87">
        <v>0</v>
      </c>
      <c r="L358" s="88">
        <v>8.38</v>
      </c>
      <c r="M358" s="46">
        <v>142</v>
      </c>
      <c r="N358" s="89">
        <v>29.5</v>
      </c>
      <c r="O358" s="76"/>
      <c r="P358" s="66"/>
      <c r="Q358" s="66"/>
      <c r="R358" s="90">
        <f>+P358+Q358</f>
        <v>0</v>
      </c>
      <c r="S358" s="67"/>
      <c r="T358" s="231"/>
      <c r="U358" s="182">
        <f>+H358+N358+T358</f>
        <v>29.5</v>
      </c>
      <c r="V358" s="190"/>
      <c r="W358" s="413">
        <f>+U358-V358</f>
        <v>29.5</v>
      </c>
      <c r="X358" s="20"/>
      <c r="Y358" s="83">
        <f>+F358+L358+R358</f>
        <v>8.38</v>
      </c>
      <c r="Z358" s="361"/>
      <c r="AA358" s="82">
        <f>+Y358-Z358</f>
        <v>8.38</v>
      </c>
    </row>
    <row r="359" spans="1:27" ht="14.25">
      <c r="A359" s="198" t="s">
        <v>421</v>
      </c>
      <c r="B359" s="198" t="s">
        <v>97</v>
      </c>
      <c r="C359" s="269"/>
      <c r="D359" s="85"/>
      <c r="E359" s="85"/>
      <c r="F359" s="84">
        <f>+D359+E359</f>
        <v>0</v>
      </c>
      <c r="G359" s="42"/>
      <c r="H359" s="227"/>
      <c r="I359" s="101" t="s">
        <v>19</v>
      </c>
      <c r="J359" s="86">
        <v>8.38</v>
      </c>
      <c r="K359" s="87">
        <v>0</v>
      </c>
      <c r="L359" s="88">
        <f>+J359+K359</f>
        <v>8.38</v>
      </c>
      <c r="M359" s="46">
        <v>142</v>
      </c>
      <c r="N359" s="89">
        <v>29.5</v>
      </c>
      <c r="O359" s="76"/>
      <c r="P359" s="66"/>
      <c r="Q359" s="66"/>
      <c r="R359" s="90">
        <f>+P359+Q359</f>
        <v>0</v>
      </c>
      <c r="S359" s="67"/>
      <c r="T359" s="231"/>
      <c r="U359" s="182">
        <f>+H359+N359+T359</f>
        <v>29.5</v>
      </c>
      <c r="V359" s="190"/>
      <c r="W359" s="413">
        <f>+U359-V359</f>
        <v>29.5</v>
      </c>
      <c r="X359" s="20"/>
      <c r="Y359" s="83">
        <f>+F359+L359+R359</f>
        <v>8.38</v>
      </c>
      <c r="Z359" s="361"/>
      <c r="AA359" s="82">
        <f>+Y359-Z359</f>
        <v>8.38</v>
      </c>
    </row>
    <row r="360" spans="1:27" ht="14.25">
      <c r="A360" s="198" t="s">
        <v>428</v>
      </c>
      <c r="B360" s="198" t="s">
        <v>31</v>
      </c>
      <c r="C360" s="73"/>
      <c r="D360" s="23"/>
      <c r="E360" s="23"/>
      <c r="F360" s="84">
        <f>+D360+E360</f>
        <v>0</v>
      </c>
      <c r="G360" s="23"/>
      <c r="H360" s="414"/>
      <c r="I360" s="101" t="s">
        <v>19</v>
      </c>
      <c r="J360" s="86">
        <v>7.96</v>
      </c>
      <c r="K360" s="87">
        <v>0</v>
      </c>
      <c r="L360" s="88">
        <f>+J360+K360</f>
        <v>7.96</v>
      </c>
      <c r="M360" s="46">
        <v>143</v>
      </c>
      <c r="N360" s="89">
        <v>28.999999999999996</v>
      </c>
      <c r="O360" s="77"/>
      <c r="P360" s="26"/>
      <c r="Q360" s="26"/>
      <c r="R360" s="90">
        <f>+P360+Q360</f>
        <v>0</v>
      </c>
      <c r="S360" s="27"/>
      <c r="T360" s="233"/>
      <c r="U360" s="182">
        <f>+H360+N360+T360</f>
        <v>28.999999999999996</v>
      </c>
      <c r="V360" s="190"/>
      <c r="W360" s="413">
        <f>+U360-V360</f>
        <v>28.999999999999996</v>
      </c>
      <c r="X360" s="20"/>
      <c r="Y360" s="83">
        <f>+F360+L360+R360</f>
        <v>7.96</v>
      </c>
      <c r="Z360" s="361"/>
      <c r="AA360" s="82">
        <f>+Y360-Z360</f>
        <v>7.96</v>
      </c>
    </row>
    <row r="361" spans="1:27" ht="14.25">
      <c r="A361" s="199" t="s">
        <v>593</v>
      </c>
      <c r="B361" s="198" t="s">
        <v>35</v>
      </c>
      <c r="C361" s="93"/>
      <c r="D361" s="85"/>
      <c r="E361" s="85"/>
      <c r="F361" s="84">
        <f>+D361+E361</f>
        <v>0</v>
      </c>
      <c r="G361" s="42"/>
      <c r="H361" s="227"/>
      <c r="I361" s="101" t="s">
        <v>19</v>
      </c>
      <c r="J361" s="86">
        <v>7.96</v>
      </c>
      <c r="K361" s="87">
        <v>0</v>
      </c>
      <c r="L361" s="88">
        <v>7.96</v>
      </c>
      <c r="M361" s="46">
        <v>143</v>
      </c>
      <c r="N361" s="89">
        <v>28.999999999999996</v>
      </c>
      <c r="O361" s="142"/>
      <c r="P361" s="90"/>
      <c r="Q361" s="102"/>
      <c r="R361" s="90">
        <f>+P361+Q361</f>
        <v>0</v>
      </c>
      <c r="S361" s="103"/>
      <c r="T361" s="230"/>
      <c r="U361" s="182">
        <f>+H361+N361+T361</f>
        <v>28.999999999999996</v>
      </c>
      <c r="V361" s="190"/>
      <c r="W361" s="413">
        <f>+U361-V361</f>
        <v>28.999999999999996</v>
      </c>
      <c r="X361" s="20"/>
      <c r="Y361" s="83">
        <f>+F361+L361+R361</f>
        <v>7.96</v>
      </c>
      <c r="Z361" s="361"/>
      <c r="AA361" s="82">
        <f>+Y361-Z361</f>
        <v>7.96</v>
      </c>
    </row>
    <row r="362" spans="1:27" ht="14.25">
      <c r="A362" s="198" t="s">
        <v>231</v>
      </c>
      <c r="B362" s="198" t="s">
        <v>33</v>
      </c>
      <c r="C362" s="73"/>
      <c r="D362" s="40"/>
      <c r="E362" s="40"/>
      <c r="F362" s="84">
        <f>+D362+E362</f>
        <v>0</v>
      </c>
      <c r="G362" s="42"/>
      <c r="H362" s="415"/>
      <c r="I362" s="101" t="s">
        <v>19</v>
      </c>
      <c r="J362" s="86">
        <v>7.3</v>
      </c>
      <c r="K362" s="87">
        <v>0</v>
      </c>
      <c r="L362" s="88">
        <f>+J362+K362</f>
        <v>7.3</v>
      </c>
      <c r="M362" s="46">
        <v>145</v>
      </c>
      <c r="N362" s="89">
        <v>28.000000000000004</v>
      </c>
      <c r="O362" s="142"/>
      <c r="P362" s="90"/>
      <c r="Q362" s="102"/>
      <c r="R362" s="90">
        <f>+P362+Q362</f>
        <v>0</v>
      </c>
      <c r="S362" s="103"/>
      <c r="T362" s="230"/>
      <c r="U362" s="182">
        <f>+H362+N362+T362</f>
        <v>28.000000000000004</v>
      </c>
      <c r="V362" s="190"/>
      <c r="W362" s="413">
        <f>+U362-V362</f>
        <v>28.000000000000004</v>
      </c>
      <c r="X362" s="20"/>
      <c r="Y362" s="83">
        <f>+F362+L362+R362</f>
        <v>7.3</v>
      </c>
      <c r="Z362" s="361"/>
      <c r="AA362" s="82">
        <f>+Y362-Z362</f>
        <v>7.3</v>
      </c>
    </row>
    <row r="363" spans="1:27" ht="14.25">
      <c r="A363" s="199" t="s">
        <v>262</v>
      </c>
      <c r="B363" s="199" t="s">
        <v>33</v>
      </c>
      <c r="C363" s="73"/>
      <c r="D363" s="40"/>
      <c r="E363" s="40"/>
      <c r="F363" s="84">
        <f>+D363+E363</f>
        <v>0</v>
      </c>
      <c r="G363" s="42"/>
      <c r="H363" s="415"/>
      <c r="I363" s="101" t="s">
        <v>19</v>
      </c>
      <c r="J363" s="86">
        <v>7.3</v>
      </c>
      <c r="K363" s="87">
        <v>0</v>
      </c>
      <c r="L363" s="88">
        <v>7.3</v>
      </c>
      <c r="M363" s="46">
        <v>145</v>
      </c>
      <c r="N363" s="89">
        <v>28.000000000000004</v>
      </c>
      <c r="O363" s="79"/>
      <c r="P363" s="30"/>
      <c r="Q363" s="31"/>
      <c r="R363" s="90">
        <f>+P363+Q363</f>
        <v>0</v>
      </c>
      <c r="S363" s="32"/>
      <c r="T363" s="232"/>
      <c r="U363" s="182">
        <f>+H363+N363+T363</f>
        <v>28.000000000000004</v>
      </c>
      <c r="V363" s="190"/>
      <c r="W363" s="413">
        <f>+U363-V363</f>
        <v>28.000000000000004</v>
      </c>
      <c r="X363" s="20"/>
      <c r="Y363" s="83">
        <f>+F363+L363+R363</f>
        <v>7.3</v>
      </c>
      <c r="Z363" s="363"/>
      <c r="AA363" s="82">
        <f>+Y363-Z363</f>
        <v>7.3</v>
      </c>
    </row>
    <row r="364" spans="1:27" ht="14.25">
      <c r="A364" s="198" t="s">
        <v>482</v>
      </c>
      <c r="B364" s="198" t="s">
        <v>182</v>
      </c>
      <c r="C364" s="93"/>
      <c r="D364" s="85"/>
      <c r="E364" s="85"/>
      <c r="F364" s="84">
        <f>+D364+E364</f>
        <v>0</v>
      </c>
      <c r="G364" s="42"/>
      <c r="H364" s="227"/>
      <c r="I364" s="101" t="s">
        <v>19</v>
      </c>
      <c r="J364" s="86">
        <v>2.76</v>
      </c>
      <c r="K364" s="87">
        <v>4.54</v>
      </c>
      <c r="L364" s="88">
        <f>+J364+K364</f>
        <v>7.3</v>
      </c>
      <c r="M364" s="46">
        <v>145</v>
      </c>
      <c r="N364" s="89">
        <v>28.000000000000004</v>
      </c>
      <c r="O364" s="142"/>
      <c r="P364" s="90"/>
      <c r="Q364" s="102"/>
      <c r="R364" s="90">
        <f>+P364+Q364</f>
        <v>0</v>
      </c>
      <c r="S364" s="103"/>
      <c r="T364" s="230"/>
      <c r="U364" s="182">
        <f>+H364+N364+T364</f>
        <v>28.000000000000004</v>
      </c>
      <c r="V364" s="525"/>
      <c r="W364" s="413">
        <f>+U364-V364</f>
        <v>28.000000000000004</v>
      </c>
      <c r="X364" s="20"/>
      <c r="Y364" s="83">
        <f>+F364+L364+R364</f>
        <v>7.3</v>
      </c>
      <c r="Z364" s="188"/>
      <c r="AA364" s="82">
        <f>+Y364-Z364</f>
        <v>7.3</v>
      </c>
    </row>
    <row r="365" spans="1:27" ht="14.25">
      <c r="A365" s="199" t="s">
        <v>649</v>
      </c>
      <c r="B365" s="199" t="s">
        <v>182</v>
      </c>
      <c r="C365" s="73"/>
      <c r="D365" s="40"/>
      <c r="E365" s="40"/>
      <c r="F365" s="84">
        <f>+D365+E365</f>
        <v>0</v>
      </c>
      <c r="G365" s="42"/>
      <c r="H365" s="415"/>
      <c r="I365" s="101" t="s">
        <v>19</v>
      </c>
      <c r="J365" s="86">
        <v>2.76</v>
      </c>
      <c r="K365" s="87">
        <v>4.54</v>
      </c>
      <c r="L365" s="88">
        <v>7.3</v>
      </c>
      <c r="M365" s="46">
        <v>145</v>
      </c>
      <c r="N365" s="89">
        <v>28.000000000000004</v>
      </c>
      <c r="O365" s="142"/>
      <c r="P365" s="90"/>
      <c r="Q365" s="102"/>
      <c r="R365" s="90">
        <f>+P365+Q365</f>
        <v>0</v>
      </c>
      <c r="S365" s="103"/>
      <c r="T365" s="230"/>
      <c r="U365" s="182">
        <f>+H365+N365+T365</f>
        <v>28.000000000000004</v>
      </c>
      <c r="V365" s="190"/>
      <c r="W365" s="413">
        <f>+U365-V365</f>
        <v>28.000000000000004</v>
      </c>
      <c r="X365" s="20"/>
      <c r="Y365" s="83">
        <f>+F365+L365+R365</f>
        <v>7.3</v>
      </c>
      <c r="Z365" s="361"/>
      <c r="AA365" s="82">
        <f>+Y365-Z365</f>
        <v>7.3</v>
      </c>
    </row>
    <row r="366" spans="1:27" ht="14.25">
      <c r="A366" s="198" t="s">
        <v>530</v>
      </c>
      <c r="B366" s="198" t="s">
        <v>531</v>
      </c>
      <c r="C366" s="93"/>
      <c r="D366" s="85"/>
      <c r="E366" s="85"/>
      <c r="F366" s="84">
        <f>+D366+E366</f>
        <v>0</v>
      </c>
      <c r="G366" s="42"/>
      <c r="H366" s="227"/>
      <c r="I366" s="75" t="s">
        <v>19</v>
      </c>
      <c r="J366" s="35">
        <v>0</v>
      </c>
      <c r="K366" s="35">
        <v>7.140000000000001</v>
      </c>
      <c r="L366" s="88">
        <f>+J366+K366</f>
        <v>7.140000000000001</v>
      </c>
      <c r="M366" s="35">
        <v>147</v>
      </c>
      <c r="N366" s="419">
        <v>27</v>
      </c>
      <c r="O366" s="275"/>
      <c r="P366" s="90"/>
      <c r="Q366" s="209"/>
      <c r="R366" s="90">
        <f>+P366+Q366</f>
        <v>0</v>
      </c>
      <c r="S366" s="210"/>
      <c r="T366" s="276"/>
      <c r="U366" s="182">
        <f>+H366+N366+T366</f>
        <v>27</v>
      </c>
      <c r="V366" s="190"/>
      <c r="W366" s="413">
        <f>+U366-V366</f>
        <v>27</v>
      </c>
      <c r="X366" s="20"/>
      <c r="Y366" s="83">
        <f>+F366+L366+R366</f>
        <v>7.140000000000001</v>
      </c>
      <c r="Z366" s="361"/>
      <c r="AA366" s="82">
        <f>+Y366-Z366</f>
        <v>7.140000000000001</v>
      </c>
    </row>
    <row r="367" spans="1:27" ht="14.25">
      <c r="A367" s="199" t="s">
        <v>705</v>
      </c>
      <c r="B367" s="200" t="s">
        <v>531</v>
      </c>
      <c r="C367" s="93"/>
      <c r="D367" s="85"/>
      <c r="E367" s="85"/>
      <c r="F367" s="84">
        <f>+D367+E367</f>
        <v>0</v>
      </c>
      <c r="G367" s="42"/>
      <c r="H367" s="227"/>
      <c r="I367" s="101" t="s">
        <v>19</v>
      </c>
      <c r="J367" s="86">
        <v>0</v>
      </c>
      <c r="K367" s="87">
        <v>7.140000000000001</v>
      </c>
      <c r="L367" s="88">
        <v>7.140000000000001</v>
      </c>
      <c r="M367" s="46">
        <v>147</v>
      </c>
      <c r="N367" s="89">
        <v>27</v>
      </c>
      <c r="O367" s="76"/>
      <c r="P367" s="66"/>
      <c r="Q367" s="66"/>
      <c r="R367" s="90">
        <f>+P367+Q367</f>
        <v>0</v>
      </c>
      <c r="S367" s="67"/>
      <c r="T367" s="231"/>
      <c r="U367" s="182">
        <f>+H367+N367+T367</f>
        <v>27</v>
      </c>
      <c r="V367" s="190"/>
      <c r="W367" s="413">
        <f>+U367-V367</f>
        <v>27</v>
      </c>
      <c r="X367" s="20"/>
      <c r="Y367" s="83">
        <f>+F367+L367+R367</f>
        <v>7.140000000000001</v>
      </c>
      <c r="Z367" s="361"/>
      <c r="AA367" s="82">
        <f>+Y367-Z367</f>
        <v>7.140000000000001</v>
      </c>
    </row>
    <row r="368" spans="1:27" ht="14.25">
      <c r="A368" s="199" t="s">
        <v>597</v>
      </c>
      <c r="B368" s="198" t="s">
        <v>588</v>
      </c>
      <c r="C368" s="73"/>
      <c r="D368" s="23"/>
      <c r="E368" s="23"/>
      <c r="F368" s="84">
        <f>+D368+E368</f>
        <v>0</v>
      </c>
      <c r="G368" s="23"/>
      <c r="H368" s="414"/>
      <c r="I368" s="101" t="s">
        <v>19</v>
      </c>
      <c r="J368" s="86">
        <v>7.0600000000000005</v>
      </c>
      <c r="K368" s="87">
        <v>0</v>
      </c>
      <c r="L368" s="88">
        <v>7.0600000000000005</v>
      </c>
      <c r="M368" s="46">
        <v>148</v>
      </c>
      <c r="N368" s="89">
        <v>26.5</v>
      </c>
      <c r="O368" s="77"/>
      <c r="P368" s="26"/>
      <c r="Q368" s="26"/>
      <c r="R368" s="90">
        <f>+P368+Q368</f>
        <v>0</v>
      </c>
      <c r="S368" s="27"/>
      <c r="T368" s="233"/>
      <c r="U368" s="182">
        <f>+H368+N368+T368</f>
        <v>26.5</v>
      </c>
      <c r="V368" s="190"/>
      <c r="W368" s="413">
        <f>+U368-V368</f>
        <v>26.5</v>
      </c>
      <c r="X368" s="20"/>
      <c r="Y368" s="83">
        <f>+F368+L368+R368</f>
        <v>7.0600000000000005</v>
      </c>
      <c r="Z368" s="361"/>
      <c r="AA368" s="82">
        <f>+Y368-Z368</f>
        <v>7.0600000000000005</v>
      </c>
    </row>
    <row r="369" spans="1:27" ht="14.25">
      <c r="A369" s="198" t="s">
        <v>432</v>
      </c>
      <c r="B369" s="198" t="s">
        <v>36</v>
      </c>
      <c r="C369" s="73"/>
      <c r="D369" s="40"/>
      <c r="E369" s="40"/>
      <c r="F369" s="84">
        <f>+D369+E369</f>
        <v>0</v>
      </c>
      <c r="G369" s="42"/>
      <c r="H369" s="415"/>
      <c r="I369" s="101" t="s">
        <v>19</v>
      </c>
      <c r="J369" s="86">
        <v>7.0600000000000005</v>
      </c>
      <c r="K369" s="87">
        <v>0</v>
      </c>
      <c r="L369" s="88">
        <f>+J369+K369</f>
        <v>7.0600000000000005</v>
      </c>
      <c r="M369" s="46">
        <v>148</v>
      </c>
      <c r="N369" s="89">
        <v>26.5</v>
      </c>
      <c r="O369" s="142"/>
      <c r="P369" s="90"/>
      <c r="Q369" s="102"/>
      <c r="R369" s="90">
        <f>+P369+Q369</f>
        <v>0</v>
      </c>
      <c r="S369" s="103"/>
      <c r="T369" s="230"/>
      <c r="U369" s="182">
        <f>+H369+N369+T369</f>
        <v>26.5</v>
      </c>
      <c r="V369" s="190"/>
      <c r="W369" s="413">
        <f>+U369-V369</f>
        <v>26.5</v>
      </c>
      <c r="X369" s="20"/>
      <c r="Y369" s="83">
        <f>+F369+L369+R369</f>
        <v>7.0600000000000005</v>
      </c>
      <c r="Z369" s="361"/>
      <c r="AA369" s="82">
        <f>+Y369-Z369</f>
        <v>7.0600000000000005</v>
      </c>
    </row>
    <row r="370" spans="1:27" ht="14.25">
      <c r="A370" s="198" t="s">
        <v>495</v>
      </c>
      <c r="B370" s="198" t="s">
        <v>67</v>
      </c>
      <c r="C370" s="73"/>
      <c r="D370" s="23"/>
      <c r="E370" s="23"/>
      <c r="F370" s="84">
        <f>+D370+E370</f>
        <v>0</v>
      </c>
      <c r="G370" s="23"/>
      <c r="H370" s="414"/>
      <c r="I370" s="101" t="s">
        <v>8</v>
      </c>
      <c r="J370" s="86">
        <v>6.96</v>
      </c>
      <c r="K370" s="87">
        <v>0</v>
      </c>
      <c r="L370" s="88">
        <f>+J370+K370</f>
        <v>6.96</v>
      </c>
      <c r="M370" s="46">
        <v>149</v>
      </c>
      <c r="N370" s="89">
        <v>26</v>
      </c>
      <c r="O370" s="76"/>
      <c r="P370" s="66"/>
      <c r="Q370" s="66"/>
      <c r="R370" s="90">
        <f>+P370+Q370</f>
        <v>0</v>
      </c>
      <c r="S370" s="67"/>
      <c r="T370" s="231"/>
      <c r="U370" s="182">
        <f>+H370+N370+T370</f>
        <v>26</v>
      </c>
      <c r="V370" s="190"/>
      <c r="W370" s="413">
        <f>+U370-V370</f>
        <v>26</v>
      </c>
      <c r="X370" s="20"/>
      <c r="Y370" s="83">
        <f>+F370+L370+R370</f>
        <v>6.96</v>
      </c>
      <c r="Z370" s="361"/>
      <c r="AA370" s="82">
        <f>+Y370-Z370</f>
        <v>6.96</v>
      </c>
    </row>
    <row r="371" spans="1:27" ht="14.25">
      <c r="A371" s="199" t="s">
        <v>755</v>
      </c>
      <c r="B371" s="199" t="s">
        <v>67</v>
      </c>
      <c r="C371" s="73"/>
      <c r="D371" s="23"/>
      <c r="E371" s="23"/>
      <c r="F371" s="84">
        <f>+D371+E371</f>
        <v>0</v>
      </c>
      <c r="G371" s="23"/>
      <c r="H371" s="414"/>
      <c r="I371" s="101" t="s">
        <v>8</v>
      </c>
      <c r="J371" s="86">
        <v>6.96</v>
      </c>
      <c r="K371" s="87">
        <v>0</v>
      </c>
      <c r="L371" s="88">
        <v>6.96</v>
      </c>
      <c r="M371" s="46">
        <v>149</v>
      </c>
      <c r="N371" s="89">
        <v>26</v>
      </c>
      <c r="O371" s="78"/>
      <c r="P371" s="34"/>
      <c r="Q371" s="34"/>
      <c r="R371" s="90">
        <f>+P371+Q371</f>
        <v>0</v>
      </c>
      <c r="S371" s="34"/>
      <c r="T371" s="234"/>
      <c r="U371" s="182">
        <f>+H371+N371+T371</f>
        <v>26</v>
      </c>
      <c r="V371" s="190"/>
      <c r="W371" s="413">
        <f>+U371-V371</f>
        <v>26</v>
      </c>
      <c r="X371" s="20"/>
      <c r="Y371" s="83">
        <f>+F371+L371+R371</f>
        <v>6.96</v>
      </c>
      <c r="Z371" s="361"/>
      <c r="AA371" s="82">
        <f>+Y371-Z371</f>
        <v>6.96</v>
      </c>
    </row>
    <row r="372" spans="1:27" ht="14.25">
      <c r="A372" s="473" t="s">
        <v>304</v>
      </c>
      <c r="B372" s="473" t="s">
        <v>88</v>
      </c>
      <c r="C372" s="93" t="s">
        <v>19</v>
      </c>
      <c r="D372" s="85">
        <v>3.12</v>
      </c>
      <c r="E372" s="85">
        <v>6.58</v>
      </c>
      <c r="F372" s="84">
        <f>+D372+E372</f>
        <v>9.7</v>
      </c>
      <c r="G372" s="42">
        <v>74</v>
      </c>
      <c r="H372" s="92">
        <v>25.510204081632654</v>
      </c>
      <c r="I372" s="101"/>
      <c r="J372" s="86"/>
      <c r="K372" s="87"/>
      <c r="L372" s="88">
        <f>+J372+K372</f>
        <v>0</v>
      </c>
      <c r="M372" s="46"/>
      <c r="N372" s="89"/>
      <c r="O372" s="142"/>
      <c r="P372" s="90"/>
      <c r="Q372" s="102"/>
      <c r="R372" s="90">
        <f>+P372+Q372</f>
        <v>0</v>
      </c>
      <c r="S372" s="103"/>
      <c r="T372" s="230"/>
      <c r="U372" s="182">
        <f>+H372+N372+T372</f>
        <v>25.510204081632654</v>
      </c>
      <c r="V372" s="192"/>
      <c r="W372" s="413">
        <f>+U372-V372</f>
        <v>25.510204081632654</v>
      </c>
      <c r="X372" s="20"/>
      <c r="Y372" s="83">
        <f>+F372+L372+R372</f>
        <v>9.7</v>
      </c>
      <c r="Z372" s="362"/>
      <c r="AA372" s="82">
        <f>+Y372-Z372</f>
        <v>9.7</v>
      </c>
    </row>
    <row r="373" spans="1:27" ht="14.25">
      <c r="A373" s="199" t="s">
        <v>249</v>
      </c>
      <c r="B373" s="199" t="s">
        <v>588</v>
      </c>
      <c r="C373" s="93"/>
      <c r="D373" s="85"/>
      <c r="E373" s="85"/>
      <c r="F373" s="84">
        <f>+D373+E373</f>
        <v>0</v>
      </c>
      <c r="G373" s="42"/>
      <c r="H373" s="227"/>
      <c r="I373" s="101" t="s">
        <v>19</v>
      </c>
      <c r="J373" s="86">
        <v>6.8999999999999995</v>
      </c>
      <c r="K373" s="87">
        <v>0</v>
      </c>
      <c r="L373" s="88">
        <v>6.8999999999999995</v>
      </c>
      <c r="M373" s="46">
        <v>150</v>
      </c>
      <c r="N373" s="89">
        <v>25.5</v>
      </c>
      <c r="O373" s="77"/>
      <c r="P373" s="26"/>
      <c r="Q373" s="26"/>
      <c r="R373" s="90">
        <f>+P373+Q373</f>
        <v>0</v>
      </c>
      <c r="S373" s="27"/>
      <c r="T373" s="233"/>
      <c r="U373" s="182">
        <f>+H373+N373+T373</f>
        <v>25.5</v>
      </c>
      <c r="V373" s="190"/>
      <c r="W373" s="413">
        <f>+U373-V373</f>
        <v>25.5</v>
      </c>
      <c r="X373" s="20"/>
      <c r="Y373" s="83">
        <f>+F373+L373+R373</f>
        <v>6.8999999999999995</v>
      </c>
      <c r="Z373" s="361"/>
      <c r="AA373" s="82">
        <f>+Y373-Z373</f>
        <v>6.8999999999999995</v>
      </c>
    </row>
    <row r="374" spans="1:27" ht="14.25">
      <c r="A374" s="198" t="s">
        <v>280</v>
      </c>
      <c r="B374" s="198" t="s">
        <v>36</v>
      </c>
      <c r="C374" s="73"/>
      <c r="D374" s="23"/>
      <c r="E374" s="23"/>
      <c r="F374" s="84">
        <f>+D374+E374</f>
        <v>0</v>
      </c>
      <c r="G374" s="23"/>
      <c r="H374" s="414"/>
      <c r="I374" s="101" t="s">
        <v>19</v>
      </c>
      <c r="J374" s="86">
        <v>6.8999999999999995</v>
      </c>
      <c r="K374" s="87">
        <v>0</v>
      </c>
      <c r="L374" s="88">
        <f>+J374+K374</f>
        <v>6.8999999999999995</v>
      </c>
      <c r="M374" s="46">
        <v>150</v>
      </c>
      <c r="N374" s="89">
        <v>25.5</v>
      </c>
      <c r="O374" s="79"/>
      <c r="P374" s="30"/>
      <c r="Q374" s="31"/>
      <c r="R374" s="90">
        <f>+P374+Q374</f>
        <v>0</v>
      </c>
      <c r="S374" s="32"/>
      <c r="T374" s="232"/>
      <c r="U374" s="182">
        <f>+H374+N374+T374</f>
        <v>25.5</v>
      </c>
      <c r="V374" s="190"/>
      <c r="W374" s="413">
        <f>+U374-V374</f>
        <v>25.5</v>
      </c>
      <c r="X374" s="20"/>
      <c r="Y374" s="83">
        <f>+F374+L374+R374</f>
        <v>6.8999999999999995</v>
      </c>
      <c r="Z374" s="363"/>
      <c r="AA374" s="82">
        <f>+Y374-Z374</f>
        <v>6.8999999999999995</v>
      </c>
    </row>
    <row r="375" spans="1:27" ht="14.25">
      <c r="A375" s="199" t="s">
        <v>677</v>
      </c>
      <c r="B375" s="198" t="s">
        <v>31</v>
      </c>
      <c r="C375" s="93"/>
      <c r="D375" s="85"/>
      <c r="E375" s="85"/>
      <c r="F375" s="84">
        <f>+D375+E375</f>
        <v>0</v>
      </c>
      <c r="G375" s="42"/>
      <c r="H375" s="227"/>
      <c r="I375" s="101" t="s">
        <v>19</v>
      </c>
      <c r="J375" s="86">
        <v>6.74</v>
      </c>
      <c r="K375" s="87">
        <v>0</v>
      </c>
      <c r="L375" s="88">
        <v>6.74</v>
      </c>
      <c r="M375" s="46">
        <v>151</v>
      </c>
      <c r="N375" s="89">
        <v>25</v>
      </c>
      <c r="O375" s="76"/>
      <c r="P375" s="66"/>
      <c r="Q375" s="66"/>
      <c r="R375" s="90">
        <f>+P375+Q375</f>
        <v>0</v>
      </c>
      <c r="S375" s="67"/>
      <c r="T375" s="231"/>
      <c r="U375" s="182">
        <f>+H375+N375+T375</f>
        <v>25</v>
      </c>
      <c r="V375" s="190"/>
      <c r="W375" s="413">
        <f>+U375-V375</f>
        <v>25</v>
      </c>
      <c r="X375" s="20"/>
      <c r="Y375" s="83">
        <f>+F375+L375+R375</f>
        <v>6.74</v>
      </c>
      <c r="Z375" s="361"/>
      <c r="AA375" s="82">
        <f>+Y375-Z375</f>
        <v>6.74</v>
      </c>
    </row>
    <row r="376" spans="1:27" ht="14.25">
      <c r="A376" s="198" t="s">
        <v>507</v>
      </c>
      <c r="B376" s="198" t="s">
        <v>85</v>
      </c>
      <c r="C376" s="73"/>
      <c r="D376" s="40"/>
      <c r="E376" s="40"/>
      <c r="F376" s="84">
        <f>+D376+E376</f>
        <v>0</v>
      </c>
      <c r="G376" s="42"/>
      <c r="H376" s="415"/>
      <c r="I376" s="101" t="s">
        <v>19</v>
      </c>
      <c r="J376" s="86">
        <v>6.74</v>
      </c>
      <c r="K376" s="87">
        <v>0</v>
      </c>
      <c r="L376" s="88">
        <f>+J376+K376</f>
        <v>6.74</v>
      </c>
      <c r="M376" s="46">
        <v>151</v>
      </c>
      <c r="N376" s="89">
        <v>25</v>
      </c>
      <c r="O376" s="142"/>
      <c r="P376" s="90"/>
      <c r="Q376" s="102"/>
      <c r="R376" s="90">
        <f>+P376+Q376</f>
        <v>0</v>
      </c>
      <c r="S376" s="103"/>
      <c r="T376" s="230"/>
      <c r="U376" s="182">
        <f>+H376+N376+T376</f>
        <v>25</v>
      </c>
      <c r="V376" s="190"/>
      <c r="W376" s="413">
        <f>+U376-V376</f>
        <v>25</v>
      </c>
      <c r="X376" s="20"/>
      <c r="Y376" s="83">
        <f>+F376+L376+R376</f>
        <v>6.74</v>
      </c>
      <c r="Z376" s="361"/>
      <c r="AA376" s="82">
        <f>+Y376-Z376</f>
        <v>6.74</v>
      </c>
    </row>
    <row r="377" spans="1:27" ht="14.25">
      <c r="A377" s="474" t="s">
        <v>149</v>
      </c>
      <c r="B377" s="473" t="s">
        <v>35</v>
      </c>
      <c r="C377" s="93" t="s">
        <v>19</v>
      </c>
      <c r="D377" s="85">
        <v>0</v>
      </c>
      <c r="E377" s="85">
        <v>9.34</v>
      </c>
      <c r="F377" s="84">
        <f>+D377+E377</f>
        <v>9.34</v>
      </c>
      <c r="G377" s="42">
        <v>75</v>
      </c>
      <c r="H377" s="92">
        <v>24.489795918367346</v>
      </c>
      <c r="I377" s="417"/>
      <c r="J377" s="86"/>
      <c r="K377" s="87"/>
      <c r="L377" s="88">
        <f>+J377+K377</f>
        <v>0</v>
      </c>
      <c r="M377" s="46"/>
      <c r="N377" s="89"/>
      <c r="O377" s="76"/>
      <c r="P377" s="66"/>
      <c r="Q377" s="66"/>
      <c r="R377" s="90">
        <f>+P377+Q377</f>
        <v>0</v>
      </c>
      <c r="S377" s="67"/>
      <c r="T377" s="231"/>
      <c r="U377" s="182">
        <f>+H377+N377+T377</f>
        <v>24.489795918367346</v>
      </c>
      <c r="V377" s="190"/>
      <c r="W377" s="413">
        <f>+U377-V377</f>
        <v>24.489795918367346</v>
      </c>
      <c r="X377" s="20"/>
      <c r="Y377" s="83">
        <f>+F377+L377+R377</f>
        <v>9.34</v>
      </c>
      <c r="Z377" s="363"/>
      <c r="AA377" s="82">
        <f>+Y377-Z377</f>
        <v>9.34</v>
      </c>
    </row>
    <row r="378" spans="1:27" ht="14.25">
      <c r="A378" s="199" t="s">
        <v>637</v>
      </c>
      <c r="B378" s="198" t="s">
        <v>638</v>
      </c>
      <c r="C378" s="73"/>
      <c r="D378" s="23"/>
      <c r="E378" s="23"/>
      <c r="F378" s="84">
        <f>+D378+E378</f>
        <v>0</v>
      </c>
      <c r="G378" s="23"/>
      <c r="H378" s="414"/>
      <c r="I378" s="101" t="s">
        <v>9</v>
      </c>
      <c r="J378" s="86">
        <v>2.02</v>
      </c>
      <c r="K378" s="87">
        <v>4.550000000000001</v>
      </c>
      <c r="L378" s="88">
        <v>6.57</v>
      </c>
      <c r="M378" s="46">
        <v>153</v>
      </c>
      <c r="N378" s="89">
        <v>24</v>
      </c>
      <c r="O378" s="76"/>
      <c r="P378" s="66"/>
      <c r="Q378" s="66"/>
      <c r="R378" s="90">
        <f>+P378+Q378</f>
        <v>0</v>
      </c>
      <c r="S378" s="67"/>
      <c r="T378" s="231"/>
      <c r="U378" s="182">
        <f>+H378+N378+T378</f>
        <v>24</v>
      </c>
      <c r="V378" s="190"/>
      <c r="W378" s="413">
        <f>+U378-V378</f>
        <v>24</v>
      </c>
      <c r="X378" s="20"/>
      <c r="Y378" s="83">
        <f>+F378+L378+R378</f>
        <v>6.57</v>
      </c>
      <c r="Z378" s="363"/>
      <c r="AA378" s="82">
        <f>+Y378-Z378</f>
        <v>6.57</v>
      </c>
    </row>
    <row r="379" spans="1:27" ht="14.25">
      <c r="A379" s="198" t="s">
        <v>472</v>
      </c>
      <c r="B379" s="198" t="s">
        <v>452</v>
      </c>
      <c r="C379" s="73"/>
      <c r="D379" s="23"/>
      <c r="E379" s="23"/>
      <c r="F379" s="84">
        <f>+D379+E379</f>
        <v>0</v>
      </c>
      <c r="G379" s="23"/>
      <c r="H379" s="414"/>
      <c r="I379" s="101" t="s">
        <v>9</v>
      </c>
      <c r="J379" s="86">
        <v>2.02</v>
      </c>
      <c r="K379" s="87">
        <v>4.550000000000001</v>
      </c>
      <c r="L379" s="88">
        <f>+J379+K379</f>
        <v>6.57</v>
      </c>
      <c r="M379" s="46">
        <v>153</v>
      </c>
      <c r="N379" s="89">
        <v>24</v>
      </c>
      <c r="O379" s="275"/>
      <c r="P379" s="90"/>
      <c r="Q379" s="209"/>
      <c r="R379" s="90">
        <f>+P379+Q379</f>
        <v>0</v>
      </c>
      <c r="S379" s="210"/>
      <c r="T379" s="276"/>
      <c r="U379" s="182">
        <f>+H379+N379+T379</f>
        <v>24</v>
      </c>
      <c r="V379" s="190"/>
      <c r="W379" s="413">
        <f>+U379-V379</f>
        <v>24</v>
      </c>
      <c r="X379" s="20"/>
      <c r="Y379" s="83">
        <f>+F379+L379+R379</f>
        <v>6.57</v>
      </c>
      <c r="Z379" s="361"/>
      <c r="AA379" s="82">
        <f>+Y379-Z379</f>
        <v>6.57</v>
      </c>
    </row>
    <row r="380" spans="1:27" ht="14.25">
      <c r="A380" s="198" t="s">
        <v>515</v>
      </c>
      <c r="B380" s="198" t="s">
        <v>516</v>
      </c>
      <c r="C380" s="269"/>
      <c r="D380" s="85"/>
      <c r="E380" s="85"/>
      <c r="F380" s="84">
        <f>+D380+E380</f>
        <v>0</v>
      </c>
      <c r="G380" s="42"/>
      <c r="H380" s="227"/>
      <c r="I380" s="101" t="s">
        <v>19</v>
      </c>
      <c r="J380" s="86">
        <v>6.54</v>
      </c>
      <c r="K380" s="87">
        <v>0</v>
      </c>
      <c r="L380" s="88">
        <f>+J380+K380</f>
        <v>6.54</v>
      </c>
      <c r="M380" s="46">
        <v>154</v>
      </c>
      <c r="N380" s="89">
        <v>23.5</v>
      </c>
      <c r="O380" s="76"/>
      <c r="P380" s="66"/>
      <c r="Q380" s="66"/>
      <c r="R380" s="90">
        <f>+P380+Q380</f>
        <v>0</v>
      </c>
      <c r="S380" s="67"/>
      <c r="T380" s="231"/>
      <c r="U380" s="182">
        <f>+H380+N380+T380</f>
        <v>23.5</v>
      </c>
      <c r="V380" s="190"/>
      <c r="W380" s="413">
        <f>+U380-V380</f>
        <v>23.5</v>
      </c>
      <c r="X380" s="20"/>
      <c r="Y380" s="83">
        <f>+F380+L380+R380</f>
        <v>6.54</v>
      </c>
      <c r="Z380" s="361"/>
      <c r="AA380" s="82">
        <f>+Y380-Z380</f>
        <v>6.54</v>
      </c>
    </row>
    <row r="381" spans="1:27" ht="14.25">
      <c r="A381" s="199" t="s">
        <v>684</v>
      </c>
      <c r="B381" s="199" t="s">
        <v>685</v>
      </c>
      <c r="C381" s="93"/>
      <c r="D381" s="85"/>
      <c r="E381" s="85"/>
      <c r="F381" s="84">
        <f>+D381+E381</f>
        <v>0</v>
      </c>
      <c r="G381" s="42"/>
      <c r="H381" s="227"/>
      <c r="I381" s="101" t="s">
        <v>19</v>
      </c>
      <c r="J381" s="86">
        <v>6.54</v>
      </c>
      <c r="K381" s="87">
        <v>0</v>
      </c>
      <c r="L381" s="88">
        <v>6.54</v>
      </c>
      <c r="M381" s="46">
        <v>154</v>
      </c>
      <c r="N381" s="89">
        <v>23.5</v>
      </c>
      <c r="O381" s="79"/>
      <c r="P381" s="30"/>
      <c r="Q381" s="31"/>
      <c r="R381" s="90">
        <f>+P381+Q381</f>
        <v>0</v>
      </c>
      <c r="S381" s="32"/>
      <c r="T381" s="232"/>
      <c r="U381" s="182">
        <f>+H381+N381+T381</f>
        <v>23.5</v>
      </c>
      <c r="V381" s="190"/>
      <c r="W381" s="413">
        <f>+U381-V381</f>
        <v>23.5</v>
      </c>
      <c r="X381" s="20"/>
      <c r="Y381" s="83">
        <f>+F381+L381+R381</f>
        <v>6.54</v>
      </c>
      <c r="Z381" s="361"/>
      <c r="AA381" s="82">
        <f>+Y381-Z381</f>
        <v>6.54</v>
      </c>
    </row>
    <row r="382" spans="1:27" ht="14.25">
      <c r="A382" s="473" t="s">
        <v>92</v>
      </c>
      <c r="B382" s="473" t="s">
        <v>40</v>
      </c>
      <c r="C382" s="93" t="s">
        <v>8</v>
      </c>
      <c r="D382" s="85">
        <v>1.64</v>
      </c>
      <c r="E382" s="85">
        <v>7.58</v>
      </c>
      <c r="F382" s="84">
        <f>+D382+E382</f>
        <v>9.22</v>
      </c>
      <c r="G382" s="42">
        <v>76</v>
      </c>
      <c r="H382" s="92">
        <v>23.46938775510204</v>
      </c>
      <c r="I382" s="75"/>
      <c r="J382" s="44"/>
      <c r="K382" s="45"/>
      <c r="L382" s="88">
        <f>+J382+K382</f>
        <v>0</v>
      </c>
      <c r="M382" s="46"/>
      <c r="N382" s="47"/>
      <c r="O382" s="142"/>
      <c r="P382" s="90"/>
      <c r="Q382" s="102"/>
      <c r="R382" s="90">
        <f>+P382+Q382</f>
        <v>0</v>
      </c>
      <c r="S382" s="103"/>
      <c r="T382" s="230"/>
      <c r="U382" s="182">
        <f>+H382+N382+T382</f>
        <v>23.46938775510204</v>
      </c>
      <c r="V382" s="191"/>
      <c r="W382" s="413">
        <f>+U382-V382</f>
        <v>23.46938775510204</v>
      </c>
      <c r="X382" s="20"/>
      <c r="Y382" s="83">
        <f>+F382+L382+R382</f>
        <v>9.22</v>
      </c>
      <c r="Z382" s="186"/>
      <c r="AA382" s="82">
        <f>+Y382-Z382</f>
        <v>9.22</v>
      </c>
    </row>
    <row r="383" spans="1:27" ht="14.25">
      <c r="A383" s="473" t="s">
        <v>287</v>
      </c>
      <c r="B383" s="473" t="s">
        <v>217</v>
      </c>
      <c r="C383" s="93" t="s">
        <v>19</v>
      </c>
      <c r="D383" s="85">
        <v>0</v>
      </c>
      <c r="E383" s="85">
        <v>0</v>
      </c>
      <c r="F383" s="84">
        <f>+D383+E383</f>
        <v>0</v>
      </c>
      <c r="G383" s="42">
        <v>94</v>
      </c>
      <c r="H383" s="92">
        <v>5.1020408163265305</v>
      </c>
      <c r="I383" s="417" t="s">
        <v>19</v>
      </c>
      <c r="J383" s="86">
        <v>4.42</v>
      </c>
      <c r="K383" s="87">
        <v>0</v>
      </c>
      <c r="L383" s="88">
        <f>+J383+K383</f>
        <v>4.42</v>
      </c>
      <c r="M383" s="46">
        <v>165</v>
      </c>
      <c r="N383" s="89">
        <v>18</v>
      </c>
      <c r="O383" s="275"/>
      <c r="P383" s="90"/>
      <c r="Q383" s="209"/>
      <c r="R383" s="90">
        <f>+P383+Q383</f>
        <v>0</v>
      </c>
      <c r="S383" s="210"/>
      <c r="T383" s="276"/>
      <c r="U383" s="182">
        <f>+H383+N383+T383</f>
        <v>23.10204081632653</v>
      </c>
      <c r="V383" s="190"/>
      <c r="W383" s="413">
        <f>+U383-V383</f>
        <v>23.10204081632653</v>
      </c>
      <c r="X383" s="20"/>
      <c r="Y383" s="83">
        <f>+F383+L383+R383</f>
        <v>4.42</v>
      </c>
      <c r="Z383" s="361"/>
      <c r="AA383" s="82">
        <f>+Y383-Z383</f>
        <v>4.42</v>
      </c>
    </row>
    <row r="384" spans="1:27" ht="14.25">
      <c r="A384" s="473" t="s">
        <v>373</v>
      </c>
      <c r="B384" s="473" t="s">
        <v>217</v>
      </c>
      <c r="C384" s="93" t="s">
        <v>19</v>
      </c>
      <c r="D384" s="85">
        <v>0</v>
      </c>
      <c r="E384" s="85">
        <v>0</v>
      </c>
      <c r="F384" s="84">
        <f>+D384+E384</f>
        <v>0</v>
      </c>
      <c r="G384" s="42">
        <v>94</v>
      </c>
      <c r="H384" s="92">
        <v>5.1020408163265305</v>
      </c>
      <c r="I384" s="101" t="s">
        <v>19</v>
      </c>
      <c r="J384" s="86">
        <v>4.42</v>
      </c>
      <c r="K384" s="87">
        <v>0</v>
      </c>
      <c r="L384" s="88">
        <v>4.42</v>
      </c>
      <c r="M384" s="46">
        <v>165</v>
      </c>
      <c r="N384" s="89">
        <v>18</v>
      </c>
      <c r="O384" s="275"/>
      <c r="P384" s="90"/>
      <c r="Q384" s="209"/>
      <c r="R384" s="90">
        <f>+P384+Q384</f>
        <v>0</v>
      </c>
      <c r="S384" s="210"/>
      <c r="T384" s="276"/>
      <c r="U384" s="182">
        <f>+H384+N384+T384</f>
        <v>23.10204081632653</v>
      </c>
      <c r="V384" s="190"/>
      <c r="W384" s="413">
        <f>+U384-V384</f>
        <v>23.10204081632653</v>
      </c>
      <c r="X384" s="20"/>
      <c r="Y384" s="83">
        <f>+F384+L384+R384</f>
        <v>4.42</v>
      </c>
      <c r="Z384" s="361"/>
      <c r="AA384" s="82">
        <f>+Y384-Z384</f>
        <v>4.42</v>
      </c>
    </row>
    <row r="385" spans="1:27" ht="14.25">
      <c r="A385" s="199" t="s">
        <v>586</v>
      </c>
      <c r="B385" s="199" t="s">
        <v>587</v>
      </c>
      <c r="C385" s="73"/>
      <c r="D385" s="40"/>
      <c r="E385" s="40"/>
      <c r="F385" s="84">
        <f>+D385+E385</f>
        <v>0</v>
      </c>
      <c r="G385" s="42"/>
      <c r="H385" s="415"/>
      <c r="I385" s="101" t="s">
        <v>19</v>
      </c>
      <c r="J385" s="86">
        <v>6.14</v>
      </c>
      <c r="K385" s="87">
        <v>0</v>
      </c>
      <c r="L385" s="88">
        <v>6.14</v>
      </c>
      <c r="M385" s="46">
        <v>156</v>
      </c>
      <c r="N385" s="89">
        <v>22.5</v>
      </c>
      <c r="O385" s="142"/>
      <c r="P385" s="90"/>
      <c r="Q385" s="102"/>
      <c r="R385" s="90">
        <f>+P385+Q385</f>
        <v>0</v>
      </c>
      <c r="S385" s="103"/>
      <c r="T385" s="230"/>
      <c r="U385" s="182">
        <f>+H385+N385+T385</f>
        <v>22.5</v>
      </c>
      <c r="V385" s="190"/>
      <c r="W385" s="413">
        <f>+U385-V385</f>
        <v>22.5</v>
      </c>
      <c r="X385" s="20"/>
      <c r="Y385" s="83">
        <f>+F385+L385+R385</f>
        <v>6.14</v>
      </c>
      <c r="Z385" s="361"/>
      <c r="AA385" s="82">
        <f>+Y385-Z385</f>
        <v>6.14</v>
      </c>
    </row>
    <row r="386" spans="1:27" ht="14.25">
      <c r="A386" s="198" t="s">
        <v>425</v>
      </c>
      <c r="B386" s="198" t="s">
        <v>31</v>
      </c>
      <c r="C386" s="93"/>
      <c r="D386" s="85"/>
      <c r="E386" s="85"/>
      <c r="F386" s="84">
        <f>+D386+E386</f>
        <v>0</v>
      </c>
      <c r="G386" s="42"/>
      <c r="H386" s="228"/>
      <c r="I386" s="101" t="s">
        <v>19</v>
      </c>
      <c r="J386" s="86">
        <v>6.14</v>
      </c>
      <c r="K386" s="87">
        <v>0</v>
      </c>
      <c r="L386" s="88">
        <f>+J386+K386</f>
        <v>6.14</v>
      </c>
      <c r="M386" s="46">
        <v>156</v>
      </c>
      <c r="N386" s="89">
        <v>22.5</v>
      </c>
      <c r="O386" s="142"/>
      <c r="P386" s="90"/>
      <c r="Q386" s="102"/>
      <c r="R386" s="90">
        <f>+P386+Q386</f>
        <v>0</v>
      </c>
      <c r="S386" s="103"/>
      <c r="T386" s="230"/>
      <c r="U386" s="182">
        <f>+H386+N386+T386</f>
        <v>22.5</v>
      </c>
      <c r="V386" s="190"/>
      <c r="W386" s="413">
        <f>+U386-V386</f>
        <v>22.5</v>
      </c>
      <c r="X386" s="20"/>
      <c r="Y386" s="83">
        <f>+F386+L386+R386</f>
        <v>6.14</v>
      </c>
      <c r="Z386" s="361"/>
      <c r="AA386" s="82">
        <f>+Y386-Z386</f>
        <v>6.14</v>
      </c>
    </row>
    <row r="387" spans="1:27" ht="14.25">
      <c r="A387" s="473" t="s">
        <v>160</v>
      </c>
      <c r="B387" s="473" t="s">
        <v>161</v>
      </c>
      <c r="C387" s="93" t="s">
        <v>19</v>
      </c>
      <c r="D387" s="85">
        <v>9.04</v>
      </c>
      <c r="E387" s="85">
        <v>0</v>
      </c>
      <c r="F387" s="84">
        <f>+D387+E387</f>
        <v>9.04</v>
      </c>
      <c r="G387" s="42">
        <v>77</v>
      </c>
      <c r="H387" s="261">
        <v>22.448979591836736</v>
      </c>
      <c r="I387" s="101"/>
      <c r="J387" s="86"/>
      <c r="K387" s="87"/>
      <c r="L387" s="88">
        <f>+J387+K387</f>
        <v>0</v>
      </c>
      <c r="M387" s="46"/>
      <c r="N387" s="89"/>
      <c r="O387" s="142"/>
      <c r="P387" s="90"/>
      <c r="Q387" s="102"/>
      <c r="R387" s="90">
        <f>+P387+Q387</f>
        <v>0</v>
      </c>
      <c r="S387" s="103"/>
      <c r="T387" s="230"/>
      <c r="U387" s="182">
        <f>+H387+N387+T387</f>
        <v>22.448979591836736</v>
      </c>
      <c r="V387" s="190"/>
      <c r="W387" s="413">
        <f>+U387-V387</f>
        <v>22.448979591836736</v>
      </c>
      <c r="X387" s="20"/>
      <c r="Y387" s="83">
        <f>+F387+L387+R387</f>
        <v>9.04</v>
      </c>
      <c r="Z387" s="361"/>
      <c r="AA387" s="82">
        <f>+Y387-Z387</f>
        <v>9.04</v>
      </c>
    </row>
    <row r="388" spans="1:27" ht="14.25">
      <c r="A388" s="473" t="s">
        <v>410</v>
      </c>
      <c r="B388" s="216" t="s">
        <v>161</v>
      </c>
      <c r="C388" s="93" t="s">
        <v>19</v>
      </c>
      <c r="D388" s="85">
        <v>9.04</v>
      </c>
      <c r="E388" s="85">
        <v>0</v>
      </c>
      <c r="F388" s="84">
        <f>+D388+E388</f>
        <v>9.04</v>
      </c>
      <c r="G388" s="42">
        <v>77</v>
      </c>
      <c r="H388" s="261">
        <v>22.448979591836736</v>
      </c>
      <c r="I388" s="417"/>
      <c r="J388" s="86"/>
      <c r="K388" s="87"/>
      <c r="L388" s="88">
        <f>+J388+K388</f>
        <v>0</v>
      </c>
      <c r="M388" s="46"/>
      <c r="N388" s="89"/>
      <c r="O388" s="142"/>
      <c r="P388" s="90"/>
      <c r="Q388" s="102"/>
      <c r="R388" s="90">
        <f>+P388+Q388</f>
        <v>0</v>
      </c>
      <c r="S388" s="103"/>
      <c r="T388" s="230"/>
      <c r="U388" s="182">
        <f>+H388+N388+T388</f>
        <v>22.448979591836736</v>
      </c>
      <c r="V388" s="190"/>
      <c r="W388" s="413">
        <f>+U388-V388</f>
        <v>22.448979591836736</v>
      </c>
      <c r="X388" s="20"/>
      <c r="Y388" s="83">
        <f>+F388+L388+R388</f>
        <v>9.04</v>
      </c>
      <c r="Z388" s="361"/>
      <c r="AA388" s="82">
        <f>+Y388-Z388</f>
        <v>9.04</v>
      </c>
    </row>
    <row r="389" spans="1:27" ht="14.25">
      <c r="A389" s="197" t="s">
        <v>422</v>
      </c>
      <c r="B389" s="197" t="s">
        <v>31</v>
      </c>
      <c r="C389" s="73"/>
      <c r="D389" s="40"/>
      <c r="E389" s="40"/>
      <c r="F389" s="84">
        <f>+D389+E389</f>
        <v>0</v>
      </c>
      <c r="G389" s="42"/>
      <c r="H389" s="415"/>
      <c r="I389" s="101" t="s">
        <v>19</v>
      </c>
      <c r="J389" s="86">
        <v>6.0600000000000005</v>
      </c>
      <c r="K389" s="87">
        <v>0</v>
      </c>
      <c r="L389" s="88">
        <f>+J389+K389</f>
        <v>6.0600000000000005</v>
      </c>
      <c r="M389" s="46">
        <v>157</v>
      </c>
      <c r="N389" s="89">
        <v>22</v>
      </c>
      <c r="O389" s="76"/>
      <c r="P389" s="66"/>
      <c r="Q389" s="66"/>
      <c r="R389" s="90">
        <f>+P389+Q389</f>
        <v>0</v>
      </c>
      <c r="S389" s="67"/>
      <c r="T389" s="231"/>
      <c r="U389" s="182">
        <f>+H389+N389+T389</f>
        <v>22</v>
      </c>
      <c r="V389" s="190"/>
      <c r="W389" s="413">
        <f>+U389-V389</f>
        <v>22</v>
      </c>
      <c r="X389" s="20"/>
      <c r="Y389" s="83">
        <f>+F389+L389+R389</f>
        <v>6.0600000000000005</v>
      </c>
      <c r="Z389" s="361"/>
      <c r="AA389" s="82">
        <f>+Y389-Z389</f>
        <v>6.0600000000000005</v>
      </c>
    </row>
    <row r="390" spans="1:27" ht="14.25">
      <c r="A390" s="199" t="s">
        <v>579</v>
      </c>
      <c r="B390" s="199" t="s">
        <v>33</v>
      </c>
      <c r="C390" s="93"/>
      <c r="D390" s="85"/>
      <c r="E390" s="85"/>
      <c r="F390" s="84">
        <f>+D390+E390</f>
        <v>0</v>
      </c>
      <c r="G390" s="42"/>
      <c r="H390" s="227"/>
      <c r="I390" s="101" t="s">
        <v>19</v>
      </c>
      <c r="J390" s="86">
        <v>6.0600000000000005</v>
      </c>
      <c r="K390" s="87">
        <v>0</v>
      </c>
      <c r="L390" s="88">
        <v>6.0600000000000005</v>
      </c>
      <c r="M390" s="46">
        <v>157</v>
      </c>
      <c r="N390" s="89">
        <v>22</v>
      </c>
      <c r="O390" s="275"/>
      <c r="P390" s="90"/>
      <c r="Q390" s="209"/>
      <c r="R390" s="90">
        <f>+P390+Q390</f>
        <v>0</v>
      </c>
      <c r="S390" s="210"/>
      <c r="T390" s="276"/>
      <c r="U390" s="182">
        <f>+H390+N390+T390</f>
        <v>22</v>
      </c>
      <c r="V390" s="190"/>
      <c r="W390" s="413">
        <f>+U390-V390</f>
        <v>22</v>
      </c>
      <c r="X390" s="20"/>
      <c r="Y390" s="83">
        <f>+F390+L390+R390</f>
        <v>6.0600000000000005</v>
      </c>
      <c r="Z390" s="361"/>
      <c r="AA390" s="82">
        <f>+Y390-Z390</f>
        <v>6.0600000000000005</v>
      </c>
    </row>
    <row r="391" spans="1:27" ht="14.25">
      <c r="A391" s="199" t="s">
        <v>640</v>
      </c>
      <c r="B391" s="199" t="s">
        <v>31</v>
      </c>
      <c r="C391" s="93"/>
      <c r="D391" s="85"/>
      <c r="E391" s="85"/>
      <c r="F391" s="84">
        <f>+D391+E391</f>
        <v>0</v>
      </c>
      <c r="G391" s="42"/>
      <c r="H391" s="227"/>
      <c r="I391" s="101" t="s">
        <v>19</v>
      </c>
      <c r="J391" s="86">
        <v>2.52</v>
      </c>
      <c r="K391" s="87">
        <v>3.52</v>
      </c>
      <c r="L391" s="88">
        <v>6.04</v>
      </c>
      <c r="M391" s="46">
        <v>158</v>
      </c>
      <c r="N391" s="89">
        <v>21.5</v>
      </c>
      <c r="O391" s="76"/>
      <c r="P391" s="66"/>
      <c r="Q391" s="66"/>
      <c r="R391" s="90">
        <f>+P391+Q391</f>
        <v>0</v>
      </c>
      <c r="S391" s="67"/>
      <c r="T391" s="231"/>
      <c r="U391" s="182">
        <f>+H391+N391+T391</f>
        <v>21.5</v>
      </c>
      <c r="V391" s="190"/>
      <c r="W391" s="413">
        <f>+U391-V391</f>
        <v>21.5</v>
      </c>
      <c r="X391" s="20"/>
      <c r="Y391" s="83">
        <f>+F391+L391+R391</f>
        <v>6.04</v>
      </c>
      <c r="Z391" s="363"/>
      <c r="AA391" s="82">
        <f>+Y391-Z391</f>
        <v>6.04</v>
      </c>
    </row>
    <row r="392" spans="1:27" ht="14.25">
      <c r="A392" s="198" t="s">
        <v>475</v>
      </c>
      <c r="B392" s="198" t="s">
        <v>476</v>
      </c>
      <c r="C392" s="93"/>
      <c r="D392" s="85"/>
      <c r="E392" s="85"/>
      <c r="F392" s="84">
        <f>+D392+E392</f>
        <v>0</v>
      </c>
      <c r="G392" s="42"/>
      <c r="H392" s="227"/>
      <c r="I392" s="101" t="s">
        <v>19</v>
      </c>
      <c r="J392" s="86">
        <v>2.52</v>
      </c>
      <c r="K392" s="87">
        <v>3.52</v>
      </c>
      <c r="L392" s="88">
        <f>+J392+K392</f>
        <v>6.04</v>
      </c>
      <c r="M392" s="46">
        <v>158</v>
      </c>
      <c r="N392" s="89">
        <v>21.5</v>
      </c>
      <c r="O392" s="76"/>
      <c r="P392" s="66"/>
      <c r="Q392" s="66"/>
      <c r="R392" s="90">
        <f>+P392+Q392</f>
        <v>0</v>
      </c>
      <c r="S392" s="67"/>
      <c r="T392" s="231"/>
      <c r="U392" s="182">
        <f>+H392+N392+T392</f>
        <v>21.5</v>
      </c>
      <c r="V392" s="190"/>
      <c r="W392" s="413">
        <f>+U392-V392</f>
        <v>21.5</v>
      </c>
      <c r="X392" s="20"/>
      <c r="Y392" s="83">
        <f>+F392+L392+R392</f>
        <v>6.04</v>
      </c>
      <c r="Z392" s="361"/>
      <c r="AA392" s="82">
        <f>+Y392-Z392</f>
        <v>6.04</v>
      </c>
    </row>
    <row r="393" spans="1:27" ht="14.25">
      <c r="A393" s="198" t="s">
        <v>506</v>
      </c>
      <c r="B393" s="214" t="s">
        <v>33</v>
      </c>
      <c r="C393" s="73"/>
      <c r="D393" s="23"/>
      <c r="E393" s="23"/>
      <c r="F393" s="84">
        <f>+D393+E393</f>
        <v>0</v>
      </c>
      <c r="G393" s="23"/>
      <c r="H393" s="414"/>
      <c r="I393" s="101" t="s">
        <v>19</v>
      </c>
      <c r="J393" s="86">
        <v>5.6</v>
      </c>
      <c r="K393" s="87">
        <v>0</v>
      </c>
      <c r="L393" s="88">
        <f>+J393+K393</f>
        <v>5.6</v>
      </c>
      <c r="M393" s="46">
        <v>159</v>
      </c>
      <c r="N393" s="89">
        <v>21</v>
      </c>
      <c r="O393" s="76"/>
      <c r="P393" s="66"/>
      <c r="Q393" s="66"/>
      <c r="R393" s="90">
        <f>+P393+Q393</f>
        <v>0</v>
      </c>
      <c r="S393" s="67"/>
      <c r="T393" s="231"/>
      <c r="U393" s="182">
        <f>+H393+N393+T393</f>
        <v>21</v>
      </c>
      <c r="V393" s="190"/>
      <c r="W393" s="413">
        <f>+U393-V393</f>
        <v>21</v>
      </c>
      <c r="X393" s="20"/>
      <c r="Y393" s="83">
        <f>+F393+L393+R393</f>
        <v>5.6</v>
      </c>
      <c r="Z393" s="361"/>
      <c r="AA393" s="82">
        <f>+Y393-Z393</f>
        <v>5.6</v>
      </c>
    </row>
    <row r="394" spans="1:27" ht="14.25">
      <c r="A394" s="317" t="s">
        <v>676</v>
      </c>
      <c r="B394" s="213" t="s">
        <v>33</v>
      </c>
      <c r="C394" s="73"/>
      <c r="D394" s="23"/>
      <c r="E394" s="23"/>
      <c r="F394" s="84">
        <f>+D394+E394</f>
        <v>0</v>
      </c>
      <c r="G394" s="23"/>
      <c r="H394" s="414"/>
      <c r="I394" s="101" t="s">
        <v>19</v>
      </c>
      <c r="J394" s="86">
        <v>5.6</v>
      </c>
      <c r="K394" s="87">
        <v>0</v>
      </c>
      <c r="L394" s="88">
        <v>5.6</v>
      </c>
      <c r="M394" s="46">
        <v>159</v>
      </c>
      <c r="N394" s="89">
        <v>21</v>
      </c>
      <c r="O394" s="275"/>
      <c r="P394" s="90"/>
      <c r="Q394" s="209"/>
      <c r="R394" s="90">
        <f>+P394+Q394</f>
        <v>0</v>
      </c>
      <c r="S394" s="210"/>
      <c r="T394" s="276"/>
      <c r="U394" s="182">
        <f>+H394+N394+T394</f>
        <v>21</v>
      </c>
      <c r="V394" s="190"/>
      <c r="W394" s="413">
        <f>+U394-V394</f>
        <v>21</v>
      </c>
      <c r="X394" s="20"/>
      <c r="Y394" s="83">
        <f>+F394+L394+R394</f>
        <v>5.6</v>
      </c>
      <c r="Z394" s="361"/>
      <c r="AA394" s="82">
        <f>+Y394-Z394</f>
        <v>5.6</v>
      </c>
    </row>
    <row r="395" spans="1:27" ht="14.25">
      <c r="A395" s="198" t="s">
        <v>470</v>
      </c>
      <c r="B395" s="214" t="s">
        <v>230</v>
      </c>
      <c r="C395" s="73"/>
      <c r="D395" s="23"/>
      <c r="E395" s="23"/>
      <c r="F395" s="84">
        <f>+D395+E395</f>
        <v>0</v>
      </c>
      <c r="G395" s="23"/>
      <c r="H395" s="414"/>
      <c r="I395" s="101" t="s">
        <v>8</v>
      </c>
      <c r="J395" s="86">
        <v>5.12</v>
      </c>
      <c r="K395" s="87">
        <v>0</v>
      </c>
      <c r="L395" s="88">
        <f>+J395+K395</f>
        <v>5.12</v>
      </c>
      <c r="M395" s="46">
        <v>160</v>
      </c>
      <c r="N395" s="89">
        <v>20.5</v>
      </c>
      <c r="O395" s="76"/>
      <c r="P395" s="66"/>
      <c r="Q395" s="66"/>
      <c r="R395" s="90">
        <f>+P395+Q395</f>
        <v>0</v>
      </c>
      <c r="S395" s="67"/>
      <c r="T395" s="231"/>
      <c r="U395" s="182">
        <f>+H395+N395+T395</f>
        <v>20.5</v>
      </c>
      <c r="V395" s="190"/>
      <c r="W395" s="413">
        <f>+U395-V395</f>
        <v>20.5</v>
      </c>
      <c r="X395" s="20"/>
      <c r="Y395" s="83">
        <f>+F395+L395+R395</f>
        <v>5.12</v>
      </c>
      <c r="Z395" s="361"/>
      <c r="AA395" s="82">
        <f>+Y395-Z395</f>
        <v>5.12</v>
      </c>
    </row>
    <row r="396" spans="1:27" ht="14.25">
      <c r="A396" s="199" t="s">
        <v>635</v>
      </c>
      <c r="B396" s="214" t="s">
        <v>31</v>
      </c>
      <c r="C396" s="73"/>
      <c r="D396" s="40"/>
      <c r="E396" s="40"/>
      <c r="F396" s="84">
        <f>+D396+E396</f>
        <v>0</v>
      </c>
      <c r="G396" s="42"/>
      <c r="H396" s="415"/>
      <c r="I396" s="101" t="s">
        <v>8</v>
      </c>
      <c r="J396" s="86">
        <v>5.12</v>
      </c>
      <c r="K396" s="87">
        <v>0</v>
      </c>
      <c r="L396" s="88">
        <v>5.12</v>
      </c>
      <c r="M396" s="46">
        <v>160</v>
      </c>
      <c r="N396" s="89">
        <v>20.5</v>
      </c>
      <c r="O396" s="79"/>
      <c r="P396" s="30"/>
      <c r="Q396" s="31"/>
      <c r="R396" s="90">
        <f>+P396+Q396</f>
        <v>0</v>
      </c>
      <c r="S396" s="32"/>
      <c r="T396" s="232"/>
      <c r="U396" s="182">
        <f>+H396+N396+T396</f>
        <v>20.5</v>
      </c>
      <c r="V396" s="190"/>
      <c r="W396" s="413">
        <f>+U396-V396</f>
        <v>20.5</v>
      </c>
      <c r="X396" s="20"/>
      <c r="Y396" s="83">
        <f>+F396+L396+R396</f>
        <v>5.12</v>
      </c>
      <c r="Z396" s="361"/>
      <c r="AA396" s="82">
        <f>+Y396-Z396</f>
        <v>5.12</v>
      </c>
    </row>
    <row r="397" spans="1:27" ht="14.25">
      <c r="A397" s="469" t="s">
        <v>623</v>
      </c>
      <c r="B397" s="215" t="s">
        <v>33</v>
      </c>
      <c r="C397" s="93"/>
      <c r="D397" s="85"/>
      <c r="E397" s="85"/>
      <c r="F397" s="84">
        <f>+D397+E397</f>
        <v>0</v>
      </c>
      <c r="G397" s="42"/>
      <c r="H397" s="227"/>
      <c r="I397" s="101" t="s">
        <v>19</v>
      </c>
      <c r="J397" s="86">
        <v>5.1</v>
      </c>
      <c r="K397" s="87">
        <v>0</v>
      </c>
      <c r="L397" s="88">
        <v>5.1</v>
      </c>
      <c r="M397" s="46">
        <v>161</v>
      </c>
      <c r="N397" s="89">
        <v>20</v>
      </c>
      <c r="O397" s="142"/>
      <c r="P397" s="90"/>
      <c r="Q397" s="102"/>
      <c r="R397" s="90">
        <f>+P397+Q397</f>
        <v>0</v>
      </c>
      <c r="S397" s="103"/>
      <c r="T397" s="230"/>
      <c r="U397" s="182">
        <f>+H397+N397+T397</f>
        <v>20</v>
      </c>
      <c r="V397" s="193"/>
      <c r="W397" s="413">
        <f>+U397-V397</f>
        <v>20</v>
      </c>
      <c r="X397" s="20"/>
      <c r="Y397" s="83">
        <f>+F397+L397+R397</f>
        <v>5.1</v>
      </c>
      <c r="Z397" s="187"/>
      <c r="AA397" s="82">
        <f>+Y397-Z397</f>
        <v>5.1</v>
      </c>
    </row>
    <row r="398" spans="1:27" ht="14.25">
      <c r="A398" s="198" t="s">
        <v>458</v>
      </c>
      <c r="B398" s="214" t="s">
        <v>459</v>
      </c>
      <c r="C398" s="93"/>
      <c r="D398" s="85"/>
      <c r="E398" s="85"/>
      <c r="F398" s="84">
        <f>+D398+E398</f>
        <v>0</v>
      </c>
      <c r="G398" s="42"/>
      <c r="H398" s="227"/>
      <c r="I398" s="101" t="s">
        <v>19</v>
      </c>
      <c r="J398" s="86">
        <v>5.1</v>
      </c>
      <c r="K398" s="87">
        <v>0</v>
      </c>
      <c r="L398" s="88">
        <f>+J398+K398</f>
        <v>5.1</v>
      </c>
      <c r="M398" s="46">
        <v>161</v>
      </c>
      <c r="N398" s="89">
        <v>20</v>
      </c>
      <c r="O398" s="76"/>
      <c r="P398" s="66"/>
      <c r="Q398" s="66"/>
      <c r="R398" s="90">
        <f>+P398+Q398</f>
        <v>0</v>
      </c>
      <c r="S398" s="67"/>
      <c r="T398" s="231"/>
      <c r="U398" s="182">
        <f>+H398+N398+T398</f>
        <v>20</v>
      </c>
      <c r="V398" s="190"/>
      <c r="W398" s="413">
        <f>+U398-V398</f>
        <v>20</v>
      </c>
      <c r="X398" s="20"/>
      <c r="Y398" s="83">
        <f>+F398+L398+R398</f>
        <v>5.1</v>
      </c>
      <c r="Z398" s="361"/>
      <c r="AA398" s="82">
        <f>+Y398-Z398</f>
        <v>5.1</v>
      </c>
    </row>
    <row r="399" spans="1:27" ht="14.25">
      <c r="A399" s="199" t="s">
        <v>265</v>
      </c>
      <c r="B399" s="213" t="s">
        <v>651</v>
      </c>
      <c r="C399" s="93"/>
      <c r="D399" s="85"/>
      <c r="E399" s="85"/>
      <c r="F399" s="84">
        <f>+D399+E399</f>
        <v>0</v>
      </c>
      <c r="G399" s="42"/>
      <c r="H399" s="227"/>
      <c r="I399" s="101" t="s">
        <v>8</v>
      </c>
      <c r="J399" s="86">
        <v>5.0200000000000005</v>
      </c>
      <c r="K399" s="87">
        <v>0</v>
      </c>
      <c r="L399" s="88">
        <v>5.0200000000000005</v>
      </c>
      <c r="M399" s="46">
        <v>162</v>
      </c>
      <c r="N399" s="89">
        <v>19.5</v>
      </c>
      <c r="O399" s="79"/>
      <c r="P399" s="30"/>
      <c r="Q399" s="31"/>
      <c r="R399" s="90">
        <f>+P399+Q399</f>
        <v>0</v>
      </c>
      <c r="S399" s="32"/>
      <c r="T399" s="232"/>
      <c r="U399" s="182">
        <f>+H399+N399+T399</f>
        <v>19.5</v>
      </c>
      <c r="V399" s="190"/>
      <c r="W399" s="413">
        <f>+U399-V399</f>
        <v>19.5</v>
      </c>
      <c r="X399" s="20"/>
      <c r="Y399" s="83">
        <f>+F399+L399+R399</f>
        <v>5.0200000000000005</v>
      </c>
      <c r="Z399" s="361"/>
      <c r="AA399" s="82">
        <f>+Y399-Z399</f>
        <v>5.0200000000000005</v>
      </c>
    </row>
    <row r="400" spans="1:27" ht="14.25">
      <c r="A400" s="198" t="s">
        <v>233</v>
      </c>
      <c r="B400" s="214" t="s">
        <v>234</v>
      </c>
      <c r="C400" s="73"/>
      <c r="D400" s="23"/>
      <c r="E400" s="23"/>
      <c r="F400" s="84">
        <f>+D400+E400</f>
        <v>0</v>
      </c>
      <c r="G400" s="23"/>
      <c r="H400" s="414"/>
      <c r="I400" s="101" t="s">
        <v>8</v>
      </c>
      <c r="J400" s="86">
        <v>5.0200000000000005</v>
      </c>
      <c r="K400" s="87">
        <v>0</v>
      </c>
      <c r="L400" s="88">
        <f>+J400+K400</f>
        <v>5.0200000000000005</v>
      </c>
      <c r="M400" s="46">
        <v>162</v>
      </c>
      <c r="N400" s="89">
        <v>19.5</v>
      </c>
      <c r="O400" s="275"/>
      <c r="P400" s="90"/>
      <c r="Q400" s="209"/>
      <c r="R400" s="90">
        <f>+P400+Q400</f>
        <v>0</v>
      </c>
      <c r="S400" s="210"/>
      <c r="T400" s="276"/>
      <c r="U400" s="182">
        <f>+H400+N400+T400</f>
        <v>19.5</v>
      </c>
      <c r="V400" s="190"/>
      <c r="W400" s="413">
        <f>+U400-V400</f>
        <v>19.5</v>
      </c>
      <c r="X400" s="20"/>
      <c r="Y400" s="83">
        <f>+F400+L400+R400</f>
        <v>5.0200000000000005</v>
      </c>
      <c r="Z400" s="361"/>
      <c r="AA400" s="82">
        <f>+Y400-Z400</f>
        <v>5.0200000000000005</v>
      </c>
    </row>
    <row r="401" spans="1:27" ht="14.25">
      <c r="A401" s="473" t="s">
        <v>406</v>
      </c>
      <c r="B401" s="508" t="s">
        <v>37</v>
      </c>
      <c r="C401" s="93" t="s">
        <v>19</v>
      </c>
      <c r="D401" s="85">
        <v>0</v>
      </c>
      <c r="E401" s="85">
        <v>8.219999999999999</v>
      </c>
      <c r="F401" s="84">
        <f>+D401+E401</f>
        <v>8.219999999999999</v>
      </c>
      <c r="G401" s="42">
        <v>80</v>
      </c>
      <c r="H401" s="261">
        <v>19.387755102040817</v>
      </c>
      <c r="I401" s="101"/>
      <c r="J401" s="86"/>
      <c r="K401" s="87"/>
      <c r="L401" s="88">
        <f>+J401+K401</f>
        <v>0</v>
      </c>
      <c r="M401" s="46"/>
      <c r="N401" s="89"/>
      <c r="O401" s="275"/>
      <c r="P401" s="90"/>
      <c r="Q401" s="209"/>
      <c r="R401" s="90">
        <f>+P401+Q401</f>
        <v>0</v>
      </c>
      <c r="S401" s="210"/>
      <c r="T401" s="276"/>
      <c r="U401" s="182">
        <f>+H401+N401+T401</f>
        <v>19.387755102040817</v>
      </c>
      <c r="V401" s="190"/>
      <c r="W401" s="413">
        <f>+U401-V401</f>
        <v>19.387755102040817</v>
      </c>
      <c r="X401" s="20"/>
      <c r="Y401" s="83">
        <f>+F401+L401+R401</f>
        <v>8.219999999999999</v>
      </c>
      <c r="Z401" s="361"/>
      <c r="AA401" s="82">
        <f>+Y401-Z401</f>
        <v>8.219999999999999</v>
      </c>
    </row>
    <row r="402" spans="1:27" ht="14.25">
      <c r="A402" s="473" t="s">
        <v>368</v>
      </c>
      <c r="B402" s="508" t="s">
        <v>37</v>
      </c>
      <c r="C402" s="93" t="s">
        <v>19</v>
      </c>
      <c r="D402" s="85">
        <v>0</v>
      </c>
      <c r="E402" s="85">
        <v>8.219999999999999</v>
      </c>
      <c r="F402" s="84">
        <f>+D402+E402</f>
        <v>8.219999999999999</v>
      </c>
      <c r="G402" s="42">
        <v>80</v>
      </c>
      <c r="H402" s="261">
        <v>19.387755102040817</v>
      </c>
      <c r="I402" s="101"/>
      <c r="J402" s="86"/>
      <c r="K402" s="87"/>
      <c r="L402" s="88">
        <f>+J402+K402</f>
        <v>0</v>
      </c>
      <c r="M402" s="46"/>
      <c r="N402" s="89"/>
      <c r="O402" s="77"/>
      <c r="P402" s="26"/>
      <c r="Q402" s="26"/>
      <c r="R402" s="90">
        <f>+P402+Q402</f>
        <v>0</v>
      </c>
      <c r="S402" s="27"/>
      <c r="T402" s="233"/>
      <c r="U402" s="182">
        <f>+H402+N402+T402</f>
        <v>19.387755102040817</v>
      </c>
      <c r="V402" s="190"/>
      <c r="W402" s="413">
        <f>+U402-V402</f>
        <v>19.387755102040817</v>
      </c>
      <c r="X402" s="20"/>
      <c r="Y402" s="83">
        <f>+F402+L402+R402</f>
        <v>8.219999999999999</v>
      </c>
      <c r="Z402" s="361"/>
      <c r="AA402" s="82">
        <f>+Y402-Z402</f>
        <v>8.219999999999999</v>
      </c>
    </row>
    <row r="403" spans="1:27" ht="14.25">
      <c r="A403" s="198" t="s">
        <v>438</v>
      </c>
      <c r="B403" s="214" t="s">
        <v>36</v>
      </c>
      <c r="C403" s="73"/>
      <c r="D403" s="40"/>
      <c r="E403" s="40"/>
      <c r="F403" s="84">
        <f>+D403+E403</f>
        <v>0</v>
      </c>
      <c r="G403" s="42"/>
      <c r="H403" s="415"/>
      <c r="I403" s="101" t="s">
        <v>19</v>
      </c>
      <c r="J403" s="86">
        <v>1.5</v>
      </c>
      <c r="K403" s="87">
        <v>3.24</v>
      </c>
      <c r="L403" s="88">
        <f>+J403+K403</f>
        <v>4.74</v>
      </c>
      <c r="M403" s="46">
        <v>163</v>
      </c>
      <c r="N403" s="89">
        <v>19</v>
      </c>
      <c r="O403" s="142"/>
      <c r="P403" s="90"/>
      <c r="Q403" s="102"/>
      <c r="R403" s="90">
        <f>+P403+Q403</f>
        <v>0</v>
      </c>
      <c r="S403" s="103"/>
      <c r="T403" s="230"/>
      <c r="U403" s="182">
        <f>+H403+N403+T403</f>
        <v>19</v>
      </c>
      <c r="V403" s="190"/>
      <c r="W403" s="413">
        <f>+U403-V403</f>
        <v>19</v>
      </c>
      <c r="X403" s="20"/>
      <c r="Y403" s="83">
        <f>+F403+L403+R403</f>
        <v>4.74</v>
      </c>
      <c r="Z403" s="361"/>
      <c r="AA403" s="82">
        <f>+Y403-Z403</f>
        <v>4.74</v>
      </c>
    </row>
    <row r="404" spans="1:27" ht="14.25">
      <c r="A404" s="216" t="s">
        <v>603</v>
      </c>
      <c r="B404" s="213" t="s">
        <v>604</v>
      </c>
      <c r="C404" s="73"/>
      <c r="D404" s="23"/>
      <c r="E404" s="23"/>
      <c r="F404" s="84">
        <f>+D404+E404</f>
        <v>0</v>
      </c>
      <c r="G404" s="23"/>
      <c r="H404" s="414"/>
      <c r="I404" s="101" t="s">
        <v>19</v>
      </c>
      <c r="J404" s="86">
        <v>1.5</v>
      </c>
      <c r="K404" s="87">
        <v>3.24</v>
      </c>
      <c r="L404" s="88">
        <v>4.74</v>
      </c>
      <c r="M404" s="46">
        <v>163</v>
      </c>
      <c r="N404" s="89">
        <v>19</v>
      </c>
      <c r="O404" s="275"/>
      <c r="P404" s="90"/>
      <c r="Q404" s="209"/>
      <c r="R404" s="90">
        <f>+P404+Q404</f>
        <v>0</v>
      </c>
      <c r="S404" s="210"/>
      <c r="T404" s="276"/>
      <c r="U404" s="182">
        <f>+H404+N404+T404</f>
        <v>19</v>
      </c>
      <c r="V404" s="190"/>
      <c r="W404" s="413">
        <f>+U404-V404</f>
        <v>19</v>
      </c>
      <c r="X404" s="20"/>
      <c r="Y404" s="83">
        <f>+F404+L404+R404</f>
        <v>4.74</v>
      </c>
      <c r="Z404" s="361"/>
      <c r="AA404" s="82">
        <f>+Y404-Z404</f>
        <v>4.74</v>
      </c>
    </row>
    <row r="405" spans="1:27" ht="14.25">
      <c r="A405" s="216" t="s">
        <v>614</v>
      </c>
      <c r="B405" s="213" t="s">
        <v>588</v>
      </c>
      <c r="C405" s="73"/>
      <c r="D405" s="23"/>
      <c r="E405" s="23"/>
      <c r="F405" s="84">
        <f>+D405+E405</f>
        <v>0</v>
      </c>
      <c r="G405" s="23"/>
      <c r="H405" s="414"/>
      <c r="I405" s="101" t="s">
        <v>19</v>
      </c>
      <c r="J405" s="86">
        <v>4.73</v>
      </c>
      <c r="K405" s="87">
        <v>0</v>
      </c>
      <c r="L405" s="88">
        <v>4.73</v>
      </c>
      <c r="M405" s="46">
        <v>164</v>
      </c>
      <c r="N405" s="89">
        <v>18.5</v>
      </c>
      <c r="O405" s="275"/>
      <c r="P405" s="90"/>
      <c r="Q405" s="209"/>
      <c r="R405" s="90">
        <f>+P405+Q405</f>
        <v>0</v>
      </c>
      <c r="S405" s="210"/>
      <c r="T405" s="276"/>
      <c r="U405" s="182">
        <f>+H405+N405+T405</f>
        <v>18.5</v>
      </c>
      <c r="V405" s="190"/>
      <c r="W405" s="413">
        <f>+U405-V405</f>
        <v>18.5</v>
      </c>
      <c r="X405" s="20"/>
      <c r="Y405" s="83">
        <f>+F405+L405+R405</f>
        <v>4.73</v>
      </c>
      <c r="Z405" s="361"/>
      <c r="AA405" s="82">
        <f>+Y405-Z405</f>
        <v>4.73</v>
      </c>
    </row>
    <row r="406" spans="1:27" ht="14.25">
      <c r="A406" s="198" t="s">
        <v>450</v>
      </c>
      <c r="B406" s="214" t="s">
        <v>36</v>
      </c>
      <c r="C406" s="93"/>
      <c r="D406" s="85"/>
      <c r="E406" s="85"/>
      <c r="F406" s="84">
        <f>+D406+E406</f>
        <v>0</v>
      </c>
      <c r="G406" s="42"/>
      <c r="H406" s="228"/>
      <c r="I406" s="101" t="s">
        <v>19</v>
      </c>
      <c r="J406" s="86">
        <v>4.73</v>
      </c>
      <c r="K406" s="87">
        <v>0</v>
      </c>
      <c r="L406" s="88">
        <f>+J406+K406</f>
        <v>4.73</v>
      </c>
      <c r="M406" s="46">
        <v>164</v>
      </c>
      <c r="N406" s="89">
        <v>18.5</v>
      </c>
      <c r="O406" s="77"/>
      <c r="P406" s="26"/>
      <c r="Q406" s="26"/>
      <c r="R406" s="90">
        <f>+P406+Q406</f>
        <v>0</v>
      </c>
      <c r="S406" s="27"/>
      <c r="T406" s="233"/>
      <c r="U406" s="182">
        <f>+H406+N406+T406</f>
        <v>18.5</v>
      </c>
      <c r="V406" s="190"/>
      <c r="W406" s="413">
        <f>+U406-V406</f>
        <v>18.5</v>
      </c>
      <c r="X406" s="20"/>
      <c r="Y406" s="83">
        <f>+F406+L406+R406</f>
        <v>4.73</v>
      </c>
      <c r="Z406" s="361"/>
      <c r="AA406" s="82">
        <f>+Y406-Z406</f>
        <v>4.73</v>
      </c>
    </row>
    <row r="407" spans="1:27" ht="14.25">
      <c r="A407" s="473" t="s">
        <v>346</v>
      </c>
      <c r="B407" s="508" t="s">
        <v>35</v>
      </c>
      <c r="C407" s="93" t="s">
        <v>19</v>
      </c>
      <c r="D407" s="85">
        <v>4.26</v>
      </c>
      <c r="E407" s="85">
        <v>3.42</v>
      </c>
      <c r="F407" s="84">
        <f>+D407+E407</f>
        <v>7.68</v>
      </c>
      <c r="G407" s="42">
        <v>81</v>
      </c>
      <c r="H407" s="92">
        <v>18.367346938775512</v>
      </c>
      <c r="I407" s="101"/>
      <c r="J407" s="86"/>
      <c r="K407" s="87"/>
      <c r="L407" s="88">
        <f>+J407+K407</f>
        <v>0</v>
      </c>
      <c r="M407" s="46"/>
      <c r="N407" s="89"/>
      <c r="O407" s="275"/>
      <c r="P407" s="90"/>
      <c r="Q407" s="209"/>
      <c r="R407" s="90">
        <f>+P407+Q407</f>
        <v>0</v>
      </c>
      <c r="S407" s="210"/>
      <c r="T407" s="276"/>
      <c r="U407" s="182">
        <f>+H407+N407+T407</f>
        <v>18.367346938775512</v>
      </c>
      <c r="V407" s="190"/>
      <c r="W407" s="413">
        <f>+U407-V407</f>
        <v>18.367346938775512</v>
      </c>
      <c r="X407" s="20"/>
      <c r="Y407" s="83">
        <f>+F407+L407+R407</f>
        <v>7.68</v>
      </c>
      <c r="Z407" s="361"/>
      <c r="AA407" s="82">
        <f>+Y407-Z407</f>
        <v>7.68</v>
      </c>
    </row>
    <row r="408" spans="1:27" ht="14.25">
      <c r="A408" s="473" t="s">
        <v>375</v>
      </c>
      <c r="B408" s="508" t="s">
        <v>35</v>
      </c>
      <c r="C408" s="93" t="s">
        <v>19</v>
      </c>
      <c r="D408" s="85">
        <v>4.26</v>
      </c>
      <c r="E408" s="85">
        <v>3.42</v>
      </c>
      <c r="F408" s="84">
        <f>+D408+E408</f>
        <v>7.68</v>
      </c>
      <c r="G408" s="42">
        <v>81</v>
      </c>
      <c r="H408" s="92">
        <v>18.367346938775512</v>
      </c>
      <c r="I408" s="101"/>
      <c r="J408" s="86"/>
      <c r="K408" s="87"/>
      <c r="L408" s="88">
        <f>+J408+K408</f>
        <v>0</v>
      </c>
      <c r="M408" s="46"/>
      <c r="N408" s="89"/>
      <c r="O408" s="275"/>
      <c r="P408" s="90"/>
      <c r="Q408" s="209"/>
      <c r="R408" s="90">
        <f>+P408+Q408</f>
        <v>0</v>
      </c>
      <c r="S408" s="210"/>
      <c r="T408" s="276"/>
      <c r="U408" s="182">
        <f>+H408+N408+T408</f>
        <v>18.367346938775512</v>
      </c>
      <c r="V408" s="190"/>
      <c r="W408" s="413">
        <f>+U408-V408</f>
        <v>18.367346938775512</v>
      </c>
      <c r="X408" s="20"/>
      <c r="Y408" s="83">
        <f>+F408+L408+R408</f>
        <v>7.68</v>
      </c>
      <c r="Z408" s="361"/>
      <c r="AA408" s="82">
        <f>+Y408-Z408</f>
        <v>7.68</v>
      </c>
    </row>
    <row r="409" spans="1:27" ht="14.25">
      <c r="A409" s="199" t="s">
        <v>591</v>
      </c>
      <c r="B409" s="214" t="s">
        <v>588</v>
      </c>
      <c r="C409" s="73"/>
      <c r="D409" s="40"/>
      <c r="E409" s="40"/>
      <c r="F409" s="84">
        <f>+D409+E409</f>
        <v>0</v>
      </c>
      <c r="G409" s="42"/>
      <c r="H409" s="415"/>
      <c r="I409" s="101" t="s">
        <v>19</v>
      </c>
      <c r="J409" s="86">
        <v>0</v>
      </c>
      <c r="K409" s="87">
        <v>4.26</v>
      </c>
      <c r="L409" s="88">
        <v>4.26</v>
      </c>
      <c r="M409" s="46">
        <v>166</v>
      </c>
      <c r="N409" s="89">
        <v>17.5</v>
      </c>
      <c r="O409" s="79"/>
      <c r="P409" s="30"/>
      <c r="Q409" s="31"/>
      <c r="R409" s="90">
        <f>+P409+Q409</f>
        <v>0</v>
      </c>
      <c r="S409" s="32"/>
      <c r="T409" s="232"/>
      <c r="U409" s="182">
        <f>+H409+N409+T409</f>
        <v>17.5</v>
      </c>
      <c r="V409" s="190"/>
      <c r="W409" s="413">
        <f>+U409-V409</f>
        <v>17.5</v>
      </c>
      <c r="X409" s="20"/>
      <c r="Y409" s="83">
        <f>+F409+L409+R409</f>
        <v>4.26</v>
      </c>
      <c r="Z409" s="361"/>
      <c r="AA409" s="82">
        <f>+Y409-Z409</f>
        <v>4.26</v>
      </c>
    </row>
    <row r="410" spans="1:27" ht="14.25">
      <c r="A410" s="198" t="s">
        <v>427</v>
      </c>
      <c r="B410" s="214" t="s">
        <v>36</v>
      </c>
      <c r="C410" s="93"/>
      <c r="D410" s="85"/>
      <c r="E410" s="85"/>
      <c r="F410" s="84">
        <f>+D410+E410</f>
        <v>0</v>
      </c>
      <c r="G410" s="42"/>
      <c r="H410" s="227"/>
      <c r="I410" s="101" t="s">
        <v>19</v>
      </c>
      <c r="J410" s="86">
        <v>0</v>
      </c>
      <c r="K410" s="87">
        <v>4.26</v>
      </c>
      <c r="L410" s="88">
        <f>+J410+K410</f>
        <v>4.26</v>
      </c>
      <c r="M410" s="46">
        <v>166</v>
      </c>
      <c r="N410" s="89">
        <v>17.5</v>
      </c>
      <c r="O410" s="275"/>
      <c r="P410" s="90"/>
      <c r="Q410" s="209"/>
      <c r="R410" s="90">
        <f>+P410+Q410</f>
        <v>0</v>
      </c>
      <c r="S410" s="210"/>
      <c r="T410" s="276"/>
      <c r="U410" s="182">
        <f>+H410+N410+T410</f>
        <v>17.5</v>
      </c>
      <c r="V410" s="190"/>
      <c r="W410" s="413">
        <f>+U410-V410</f>
        <v>17.5</v>
      </c>
      <c r="X410" s="20"/>
      <c r="Y410" s="83">
        <f>+F410+L410+R410</f>
        <v>4.26</v>
      </c>
      <c r="Z410" s="361"/>
      <c r="AA410" s="82">
        <f>+Y410-Z410</f>
        <v>4.26</v>
      </c>
    </row>
    <row r="411" spans="1:27" ht="14.25">
      <c r="A411" s="473" t="s">
        <v>131</v>
      </c>
      <c r="B411" s="508" t="s">
        <v>347</v>
      </c>
      <c r="C411" s="93" t="s">
        <v>19</v>
      </c>
      <c r="D411" s="85">
        <v>0</v>
      </c>
      <c r="E411" s="85">
        <v>6.91</v>
      </c>
      <c r="F411" s="84">
        <f>+D411+E411</f>
        <v>6.91</v>
      </c>
      <c r="G411" s="42">
        <v>82</v>
      </c>
      <c r="H411" s="92">
        <v>17.346938775510203</v>
      </c>
      <c r="I411" s="101"/>
      <c r="J411" s="86"/>
      <c r="K411" s="87"/>
      <c r="L411" s="88">
        <f>+J411+K411</f>
        <v>0</v>
      </c>
      <c r="M411" s="46"/>
      <c r="N411" s="89"/>
      <c r="O411" s="275"/>
      <c r="P411" s="90"/>
      <c r="Q411" s="209"/>
      <c r="R411" s="90">
        <f>+P411+Q411</f>
        <v>0</v>
      </c>
      <c r="S411" s="210"/>
      <c r="T411" s="276"/>
      <c r="U411" s="182">
        <f>+H411+N411+T411</f>
        <v>17.346938775510203</v>
      </c>
      <c r="V411" s="190"/>
      <c r="W411" s="413">
        <f>+U411-V411</f>
        <v>17.346938775510203</v>
      </c>
      <c r="X411" s="20"/>
      <c r="Y411" s="83">
        <f>+F411+L411+R411</f>
        <v>6.91</v>
      </c>
      <c r="Z411" s="361"/>
      <c r="AA411" s="82">
        <f>+Y411-Z411</f>
        <v>6.91</v>
      </c>
    </row>
    <row r="412" spans="1:27" ht="14.25">
      <c r="A412" s="473" t="s">
        <v>198</v>
      </c>
      <c r="B412" s="524"/>
      <c r="C412" s="93" t="s">
        <v>19</v>
      </c>
      <c r="D412" s="85">
        <v>0</v>
      </c>
      <c r="E412" s="85">
        <v>6.91</v>
      </c>
      <c r="F412" s="84">
        <f>+D412+E412</f>
        <v>6.91</v>
      </c>
      <c r="G412" s="42">
        <v>82</v>
      </c>
      <c r="H412" s="92">
        <v>17.346938775510203</v>
      </c>
      <c r="I412" s="101"/>
      <c r="J412" s="86"/>
      <c r="K412" s="87"/>
      <c r="L412" s="88">
        <f>+J412+K412</f>
        <v>0</v>
      </c>
      <c r="M412" s="46"/>
      <c r="N412" s="89"/>
      <c r="O412" s="275"/>
      <c r="P412" s="90"/>
      <c r="Q412" s="209"/>
      <c r="R412" s="90">
        <f>+P412+Q412</f>
        <v>0</v>
      </c>
      <c r="S412" s="210"/>
      <c r="T412" s="276"/>
      <c r="U412" s="182">
        <f>+H412+N412+T412</f>
        <v>17.346938775510203</v>
      </c>
      <c r="V412" s="190"/>
      <c r="W412" s="413">
        <f>+U412-V412</f>
        <v>17.346938775510203</v>
      </c>
      <c r="X412" s="20"/>
      <c r="Y412" s="83">
        <f>+F412+L412+R412</f>
        <v>6.91</v>
      </c>
      <c r="Z412" s="361"/>
      <c r="AA412" s="82">
        <f>+Y412-Z412</f>
        <v>6.91</v>
      </c>
    </row>
    <row r="413" spans="1:27" ht="14.25">
      <c r="A413" s="198" t="s">
        <v>255</v>
      </c>
      <c r="B413" s="214" t="s">
        <v>180</v>
      </c>
      <c r="C413" s="73"/>
      <c r="D413" s="23"/>
      <c r="E413" s="23"/>
      <c r="F413" s="84">
        <f>+D413+E413</f>
        <v>0</v>
      </c>
      <c r="G413" s="23"/>
      <c r="H413" s="414"/>
      <c r="I413" s="101" t="s">
        <v>8</v>
      </c>
      <c r="J413" s="86">
        <v>2.84</v>
      </c>
      <c r="K413" s="87">
        <v>1.12</v>
      </c>
      <c r="L413" s="88">
        <f>+J413+K413</f>
        <v>3.96</v>
      </c>
      <c r="M413" s="46">
        <v>167</v>
      </c>
      <c r="N413" s="89">
        <v>17</v>
      </c>
      <c r="O413" s="77"/>
      <c r="P413" s="26"/>
      <c r="Q413" s="26"/>
      <c r="R413" s="90">
        <f>+P413+Q413</f>
        <v>0</v>
      </c>
      <c r="S413" s="27"/>
      <c r="T413" s="233"/>
      <c r="U413" s="182">
        <f>+H413+N413+T413</f>
        <v>17</v>
      </c>
      <c r="V413" s="190"/>
      <c r="W413" s="413">
        <f>+U413-V413</f>
        <v>17</v>
      </c>
      <c r="X413" s="20"/>
      <c r="Y413" s="83">
        <f>+F413+L413+R413</f>
        <v>3.96</v>
      </c>
      <c r="Z413" s="361"/>
      <c r="AA413" s="82">
        <f>+Y413-Z413</f>
        <v>3.96</v>
      </c>
    </row>
    <row r="414" spans="1:27" ht="14.25">
      <c r="A414" s="199" t="s">
        <v>285</v>
      </c>
      <c r="B414" s="214" t="s">
        <v>662</v>
      </c>
      <c r="C414" s="93"/>
      <c r="D414" s="85"/>
      <c r="E414" s="85"/>
      <c r="F414" s="84">
        <f>+D414+E414</f>
        <v>0</v>
      </c>
      <c r="G414" s="42"/>
      <c r="H414" s="228"/>
      <c r="I414" s="101" t="s">
        <v>8</v>
      </c>
      <c r="J414" s="86">
        <v>2.84</v>
      </c>
      <c r="K414" s="87">
        <v>1.12</v>
      </c>
      <c r="L414" s="88">
        <v>3.96</v>
      </c>
      <c r="M414" s="46">
        <v>167</v>
      </c>
      <c r="N414" s="89">
        <v>17</v>
      </c>
      <c r="O414" s="76"/>
      <c r="P414" s="66"/>
      <c r="Q414" s="66"/>
      <c r="R414" s="90">
        <f>+P414+Q414</f>
        <v>0</v>
      </c>
      <c r="S414" s="67"/>
      <c r="T414" s="231"/>
      <c r="U414" s="182">
        <f>+H414+N414+T414</f>
        <v>17</v>
      </c>
      <c r="V414" s="190"/>
      <c r="W414" s="413">
        <f>+U414-V414</f>
        <v>17</v>
      </c>
      <c r="X414" s="20"/>
      <c r="Y414" s="83">
        <f>+F414+L414+R414</f>
        <v>3.96</v>
      </c>
      <c r="Z414" s="361"/>
      <c r="AA414" s="82">
        <f>+Y414-Z414</f>
        <v>3.96</v>
      </c>
    </row>
    <row r="415" spans="1:27" ht="14.25">
      <c r="A415" s="199" t="s">
        <v>670</v>
      </c>
      <c r="B415" s="214" t="s">
        <v>498</v>
      </c>
      <c r="C415" s="73"/>
      <c r="D415" s="23"/>
      <c r="E415" s="23"/>
      <c r="F415" s="84">
        <f>+D415+E415</f>
        <v>0</v>
      </c>
      <c r="G415" s="23"/>
      <c r="H415" s="414"/>
      <c r="I415" s="101" t="s">
        <v>19</v>
      </c>
      <c r="J415" s="86">
        <v>3.5</v>
      </c>
      <c r="K415" s="87">
        <v>0</v>
      </c>
      <c r="L415" s="88">
        <v>3.5</v>
      </c>
      <c r="M415" s="46">
        <v>168</v>
      </c>
      <c r="N415" s="89">
        <v>16.5</v>
      </c>
      <c r="O415" s="78"/>
      <c r="P415" s="34"/>
      <c r="Q415" s="34"/>
      <c r="R415" s="90">
        <f>+P415+Q415</f>
        <v>0</v>
      </c>
      <c r="S415" s="34"/>
      <c r="T415" s="234"/>
      <c r="U415" s="182">
        <f>+H415+N415+T415</f>
        <v>16.5</v>
      </c>
      <c r="V415" s="190"/>
      <c r="W415" s="413">
        <f>+U415-V415</f>
        <v>16.5</v>
      </c>
      <c r="X415" s="20"/>
      <c r="Y415" s="83">
        <f>+F415+L415+R415</f>
        <v>3.5</v>
      </c>
      <c r="Z415" s="361"/>
      <c r="AA415" s="82">
        <f>+Y415-Z415</f>
        <v>3.5</v>
      </c>
    </row>
    <row r="416" spans="1:27" ht="14.25">
      <c r="A416" s="198" t="s">
        <v>497</v>
      </c>
      <c r="B416" s="214" t="s">
        <v>498</v>
      </c>
      <c r="C416" s="73"/>
      <c r="D416" s="40"/>
      <c r="E416" s="40"/>
      <c r="F416" s="84">
        <f>+D416+E416</f>
        <v>0</v>
      </c>
      <c r="G416" s="42"/>
      <c r="H416" s="415"/>
      <c r="I416" s="101" t="s">
        <v>19</v>
      </c>
      <c r="J416" s="86">
        <v>3.5</v>
      </c>
      <c r="K416" s="87">
        <v>0</v>
      </c>
      <c r="L416" s="88">
        <f>+J416+K416</f>
        <v>3.5</v>
      </c>
      <c r="M416" s="46">
        <v>168</v>
      </c>
      <c r="N416" s="89">
        <v>16.5</v>
      </c>
      <c r="O416" s="142"/>
      <c r="P416" s="90"/>
      <c r="Q416" s="102"/>
      <c r="R416" s="90">
        <f>+P416+Q416</f>
        <v>0</v>
      </c>
      <c r="S416" s="103"/>
      <c r="T416" s="230"/>
      <c r="U416" s="182">
        <f>+H416+N416+T416</f>
        <v>16.5</v>
      </c>
      <c r="V416" s="190"/>
      <c r="W416" s="413">
        <f>+U416-V416</f>
        <v>16.5</v>
      </c>
      <c r="X416" s="20"/>
      <c r="Y416" s="83">
        <f>+F416+L416+R416</f>
        <v>3.5</v>
      </c>
      <c r="Z416" s="361"/>
      <c r="AA416" s="82">
        <f>+Y416-Z416</f>
        <v>3.5</v>
      </c>
    </row>
    <row r="417" spans="1:27" ht="14.25">
      <c r="A417" s="473" t="s">
        <v>193</v>
      </c>
      <c r="B417" s="508" t="s">
        <v>374</v>
      </c>
      <c r="C417" s="93" t="s">
        <v>19</v>
      </c>
      <c r="D417" s="85">
        <v>1.5</v>
      </c>
      <c r="E417" s="85">
        <v>4.76</v>
      </c>
      <c r="F417" s="84">
        <f>+D417+E417</f>
        <v>6.26</v>
      </c>
      <c r="G417" s="42">
        <v>83</v>
      </c>
      <c r="H417" s="92">
        <v>16.3265306122449</v>
      </c>
      <c r="I417" s="101"/>
      <c r="J417" s="86"/>
      <c r="K417" s="87"/>
      <c r="L417" s="88">
        <f>+J417+K417</f>
        <v>0</v>
      </c>
      <c r="M417" s="46"/>
      <c r="N417" s="89"/>
      <c r="O417" s="79"/>
      <c r="P417" s="30"/>
      <c r="Q417" s="31"/>
      <c r="R417" s="90">
        <f>+P417+Q417</f>
        <v>0</v>
      </c>
      <c r="S417" s="32"/>
      <c r="T417" s="232"/>
      <c r="U417" s="182">
        <f>+H417+N417+T417</f>
        <v>16.3265306122449</v>
      </c>
      <c r="V417" s="190"/>
      <c r="W417" s="413">
        <f>+U417-V417</f>
        <v>16.3265306122449</v>
      </c>
      <c r="X417" s="20"/>
      <c r="Y417" s="83">
        <f>+F417+L417+R417</f>
        <v>6.26</v>
      </c>
      <c r="Z417" s="361"/>
      <c r="AA417" s="82">
        <f>+Y417-Z417</f>
        <v>6.26</v>
      </c>
    </row>
    <row r="418" spans="1:27" ht="14.25">
      <c r="A418" s="473" t="s">
        <v>122</v>
      </c>
      <c r="B418" s="508" t="s">
        <v>123</v>
      </c>
      <c r="C418" s="93" t="s">
        <v>19</v>
      </c>
      <c r="D418" s="85">
        <v>1.5</v>
      </c>
      <c r="E418" s="85">
        <v>4.76</v>
      </c>
      <c r="F418" s="84">
        <f>+D418+E418</f>
        <v>6.26</v>
      </c>
      <c r="G418" s="42">
        <v>83</v>
      </c>
      <c r="H418" s="92">
        <v>16.3265306122449</v>
      </c>
      <c r="I418" s="101"/>
      <c r="J418" s="86"/>
      <c r="K418" s="87"/>
      <c r="L418" s="88">
        <f>+J418+K418</f>
        <v>0</v>
      </c>
      <c r="M418" s="46"/>
      <c r="N418" s="89"/>
      <c r="O418" s="76"/>
      <c r="P418" s="66"/>
      <c r="Q418" s="66"/>
      <c r="R418" s="90">
        <f>+P418+Q418</f>
        <v>0</v>
      </c>
      <c r="S418" s="67"/>
      <c r="T418" s="231"/>
      <c r="U418" s="182">
        <f>+H418+N418+T418</f>
        <v>16.3265306122449</v>
      </c>
      <c r="V418" s="190"/>
      <c r="W418" s="413">
        <f>+U418-V418</f>
        <v>16.3265306122449</v>
      </c>
      <c r="X418" s="20"/>
      <c r="Y418" s="83">
        <f>+F418+L418+R418</f>
        <v>6.26</v>
      </c>
      <c r="Z418" s="361"/>
      <c r="AA418" s="82">
        <f>+Y418-Z418</f>
        <v>6.26</v>
      </c>
    </row>
    <row r="419" spans="1:27" ht="14.25">
      <c r="A419" s="199" t="s">
        <v>678</v>
      </c>
      <c r="B419" s="214" t="s">
        <v>33</v>
      </c>
      <c r="C419" s="73"/>
      <c r="D419" s="23"/>
      <c r="E419" s="23"/>
      <c r="F419" s="84">
        <f>+D419+E419</f>
        <v>0</v>
      </c>
      <c r="G419" s="23"/>
      <c r="H419" s="414"/>
      <c r="I419" s="101" t="s">
        <v>19</v>
      </c>
      <c r="J419" s="86">
        <v>3.38</v>
      </c>
      <c r="K419" s="87">
        <v>0</v>
      </c>
      <c r="L419" s="88">
        <v>3.38</v>
      </c>
      <c r="M419" s="46">
        <v>169</v>
      </c>
      <c r="N419" s="89">
        <v>16</v>
      </c>
      <c r="O419" s="78"/>
      <c r="P419" s="34"/>
      <c r="Q419" s="34"/>
      <c r="R419" s="90">
        <f>+P419+Q419</f>
        <v>0</v>
      </c>
      <c r="S419" s="34"/>
      <c r="T419" s="234"/>
      <c r="U419" s="182">
        <f>+H419+N419+T419</f>
        <v>16</v>
      </c>
      <c r="V419" s="190"/>
      <c r="W419" s="413">
        <f>+U419-V419</f>
        <v>16</v>
      </c>
      <c r="X419" s="20"/>
      <c r="Y419" s="83">
        <f>+F419+L419+R419</f>
        <v>3.38</v>
      </c>
      <c r="Z419" s="361"/>
      <c r="AA419" s="82">
        <f>+Y419-Z419</f>
        <v>3.38</v>
      </c>
    </row>
    <row r="420" spans="1:27" ht="14.25">
      <c r="A420" s="198" t="s">
        <v>508</v>
      </c>
      <c r="B420" s="214" t="s">
        <v>33</v>
      </c>
      <c r="C420" s="269"/>
      <c r="D420" s="85"/>
      <c r="E420" s="85"/>
      <c r="F420" s="84">
        <f>+D420+E420</f>
        <v>0</v>
      </c>
      <c r="G420" s="42"/>
      <c r="H420" s="227"/>
      <c r="I420" s="101" t="s">
        <v>19</v>
      </c>
      <c r="J420" s="86">
        <v>3.38</v>
      </c>
      <c r="K420" s="87">
        <v>0</v>
      </c>
      <c r="L420" s="88">
        <f>+J420+K420</f>
        <v>3.38</v>
      </c>
      <c r="M420" s="46">
        <v>169</v>
      </c>
      <c r="N420" s="89">
        <v>16</v>
      </c>
      <c r="O420" s="76"/>
      <c r="P420" s="66"/>
      <c r="Q420" s="66"/>
      <c r="R420" s="90">
        <f>+P420+Q420</f>
        <v>0</v>
      </c>
      <c r="S420" s="67"/>
      <c r="T420" s="231"/>
      <c r="U420" s="182">
        <f>+H420+N420+T420</f>
        <v>16</v>
      </c>
      <c r="V420" s="190"/>
      <c r="W420" s="413">
        <f>+U420-V420</f>
        <v>16</v>
      </c>
      <c r="X420" s="20"/>
      <c r="Y420" s="83">
        <f>+F420+L420+R420</f>
        <v>3.38</v>
      </c>
      <c r="Z420" s="361"/>
      <c r="AA420" s="82">
        <f>+Y420-Z420</f>
        <v>3.38</v>
      </c>
    </row>
    <row r="421" spans="1:27" ht="14.25">
      <c r="A421" s="199" t="s">
        <v>577</v>
      </c>
      <c r="B421" s="213" t="s">
        <v>578</v>
      </c>
      <c r="C421" s="93"/>
      <c r="D421" s="85"/>
      <c r="E421" s="85"/>
      <c r="F421" s="84">
        <f>+D421+E421</f>
        <v>0</v>
      </c>
      <c r="G421" s="42"/>
      <c r="H421" s="227"/>
      <c r="I421" s="101" t="s">
        <v>19</v>
      </c>
      <c r="J421" s="86">
        <v>3.24</v>
      </c>
      <c r="K421" s="87">
        <v>0</v>
      </c>
      <c r="L421" s="88">
        <v>3.24</v>
      </c>
      <c r="M421" s="46">
        <v>170</v>
      </c>
      <c r="N421" s="89">
        <v>15.5</v>
      </c>
      <c r="O421" s="142"/>
      <c r="P421" s="90"/>
      <c r="Q421" s="102"/>
      <c r="R421" s="90">
        <f>+P421+Q421</f>
        <v>0</v>
      </c>
      <c r="S421" s="103"/>
      <c r="T421" s="230"/>
      <c r="U421" s="182">
        <f>+H421+N421+T421</f>
        <v>15.5</v>
      </c>
      <c r="V421" s="190"/>
      <c r="W421" s="413">
        <f>+U421-V421</f>
        <v>15.5</v>
      </c>
      <c r="X421" s="20"/>
      <c r="Y421" s="83">
        <f>+F421+L421+R421</f>
        <v>3.24</v>
      </c>
      <c r="Z421" s="361"/>
      <c r="AA421" s="82">
        <f>+Y421-Z421</f>
        <v>3.24</v>
      </c>
    </row>
    <row r="422" spans="1:27" ht="14.25">
      <c r="A422" s="473" t="s">
        <v>398</v>
      </c>
      <c r="B422" s="508" t="s">
        <v>46</v>
      </c>
      <c r="C422" s="93" t="s">
        <v>19</v>
      </c>
      <c r="D422" s="85">
        <v>6.06</v>
      </c>
      <c r="E422" s="85">
        <v>0</v>
      </c>
      <c r="F422" s="84">
        <f>+D422+E422</f>
        <v>6.06</v>
      </c>
      <c r="G422" s="42">
        <v>84</v>
      </c>
      <c r="H422" s="92">
        <v>15.306122448979592</v>
      </c>
      <c r="I422" s="101"/>
      <c r="J422" s="86"/>
      <c r="K422" s="87"/>
      <c r="L422" s="88">
        <f>+J422+K422</f>
        <v>0</v>
      </c>
      <c r="M422" s="46"/>
      <c r="N422" s="89"/>
      <c r="O422" s="275"/>
      <c r="P422" s="90"/>
      <c r="Q422" s="209"/>
      <c r="R422" s="90">
        <f>+P422+Q422</f>
        <v>0</v>
      </c>
      <c r="S422" s="210"/>
      <c r="T422" s="276"/>
      <c r="U422" s="182">
        <f>+H422+N422+T422</f>
        <v>15.306122448979592</v>
      </c>
      <c r="V422" s="190"/>
      <c r="W422" s="413">
        <f>+U422-V422</f>
        <v>15.306122448979592</v>
      </c>
      <c r="X422" s="20"/>
      <c r="Y422" s="83">
        <f>+F422+L422+R422</f>
        <v>6.06</v>
      </c>
      <c r="Z422" s="361"/>
      <c r="AA422" s="82">
        <f>+Y422-Z422</f>
        <v>6.06</v>
      </c>
    </row>
    <row r="423" spans="1:27" ht="14.25">
      <c r="A423" s="199" t="s">
        <v>702</v>
      </c>
      <c r="B423" s="214" t="s">
        <v>703</v>
      </c>
      <c r="C423" s="93"/>
      <c r="D423" s="85"/>
      <c r="E423" s="85"/>
      <c r="F423" s="84">
        <f>+D423+E423</f>
        <v>0</v>
      </c>
      <c r="G423" s="42"/>
      <c r="H423" s="227"/>
      <c r="I423" s="101" t="s">
        <v>19</v>
      </c>
      <c r="J423" s="86">
        <v>3.18</v>
      </c>
      <c r="K423" s="87">
        <v>0</v>
      </c>
      <c r="L423" s="88">
        <v>3.18</v>
      </c>
      <c r="M423" s="46">
        <v>171</v>
      </c>
      <c r="N423" s="89">
        <v>15</v>
      </c>
      <c r="O423" s="77"/>
      <c r="P423" s="26"/>
      <c r="Q423" s="26"/>
      <c r="R423" s="90">
        <f>+P423+Q423</f>
        <v>0</v>
      </c>
      <c r="S423" s="27"/>
      <c r="T423" s="233"/>
      <c r="U423" s="182">
        <f>+H423+N423+T423</f>
        <v>15</v>
      </c>
      <c r="V423" s="190"/>
      <c r="W423" s="413">
        <f>+U423-V423</f>
        <v>15</v>
      </c>
      <c r="X423" s="20"/>
      <c r="Y423" s="83">
        <f>+F423+L423+R423</f>
        <v>3.18</v>
      </c>
      <c r="Z423" s="361"/>
      <c r="AA423" s="82">
        <f>+Y423-Z423</f>
        <v>3.18</v>
      </c>
    </row>
    <row r="424" spans="1:27" ht="14.25">
      <c r="A424" s="216" t="s">
        <v>567</v>
      </c>
      <c r="B424" s="213" t="s">
        <v>66</v>
      </c>
      <c r="C424" s="73"/>
      <c r="D424" s="23"/>
      <c r="E424" s="23"/>
      <c r="F424" s="84">
        <f>+D424+E424</f>
        <v>0</v>
      </c>
      <c r="G424" s="23"/>
      <c r="H424" s="414"/>
      <c r="I424" s="101" t="s">
        <v>19</v>
      </c>
      <c r="J424" s="86">
        <v>3.18</v>
      </c>
      <c r="K424" s="87">
        <v>0</v>
      </c>
      <c r="L424" s="88">
        <v>3.18</v>
      </c>
      <c r="M424" s="46">
        <v>171</v>
      </c>
      <c r="N424" s="89">
        <v>15</v>
      </c>
      <c r="O424" s="275"/>
      <c r="P424" s="90"/>
      <c r="Q424" s="209"/>
      <c r="R424" s="90">
        <f>+P424+Q424</f>
        <v>0</v>
      </c>
      <c r="S424" s="210"/>
      <c r="T424" s="276"/>
      <c r="U424" s="182">
        <f>+H424+N424+T424</f>
        <v>15</v>
      </c>
      <c r="V424" s="190"/>
      <c r="W424" s="413">
        <f>+U424-V424</f>
        <v>15</v>
      </c>
      <c r="X424" s="20"/>
      <c r="Y424" s="83">
        <f>+F424+L424+R424</f>
        <v>3.18</v>
      </c>
      <c r="Z424" s="361"/>
      <c r="AA424" s="82">
        <f>+Y424-Z424</f>
        <v>3.18</v>
      </c>
    </row>
    <row r="425" spans="1:27" ht="14.25">
      <c r="A425" s="197" t="s">
        <v>414</v>
      </c>
      <c r="B425" s="215" t="s">
        <v>34</v>
      </c>
      <c r="C425" s="73"/>
      <c r="D425" s="40"/>
      <c r="E425" s="40"/>
      <c r="F425" s="84">
        <f>+D425+E425</f>
        <v>0</v>
      </c>
      <c r="G425" s="42"/>
      <c r="H425" s="415"/>
      <c r="I425" s="101" t="s">
        <v>19</v>
      </c>
      <c r="J425" s="86">
        <v>3.18</v>
      </c>
      <c r="K425" s="87">
        <v>0</v>
      </c>
      <c r="L425" s="88">
        <f>+J425+K425</f>
        <v>3.18</v>
      </c>
      <c r="M425" s="46">
        <v>171</v>
      </c>
      <c r="N425" s="89">
        <v>15</v>
      </c>
      <c r="O425" s="79"/>
      <c r="P425" s="30"/>
      <c r="Q425" s="31"/>
      <c r="R425" s="90">
        <f>+P425+Q425</f>
        <v>0</v>
      </c>
      <c r="S425" s="32"/>
      <c r="T425" s="232"/>
      <c r="U425" s="182">
        <f>+H425+N425+T425</f>
        <v>15</v>
      </c>
      <c r="V425" s="190"/>
      <c r="W425" s="413">
        <f>+U425-V425</f>
        <v>15</v>
      </c>
      <c r="X425" s="20"/>
      <c r="Y425" s="83">
        <f>+F425+L425+R425</f>
        <v>3.18</v>
      </c>
      <c r="Z425" s="361"/>
      <c r="AA425" s="82">
        <f>+Y425-Z425</f>
        <v>3.18</v>
      </c>
    </row>
    <row r="426" spans="1:27" ht="14.25">
      <c r="A426" s="198" t="s">
        <v>528</v>
      </c>
      <c r="B426" s="214" t="s">
        <v>127</v>
      </c>
      <c r="C426" s="73"/>
      <c r="D426" s="40"/>
      <c r="E426" s="40"/>
      <c r="F426" s="84">
        <f>+D426+E426</f>
        <v>0</v>
      </c>
      <c r="G426" s="42"/>
      <c r="H426" s="415"/>
      <c r="I426" s="101" t="s">
        <v>19</v>
      </c>
      <c r="J426" s="86">
        <v>3.18</v>
      </c>
      <c r="K426" s="87">
        <v>0</v>
      </c>
      <c r="L426" s="88">
        <f>+J426+K426</f>
        <v>3.18</v>
      </c>
      <c r="M426" s="46">
        <v>171</v>
      </c>
      <c r="N426" s="89">
        <v>15</v>
      </c>
      <c r="O426" s="76"/>
      <c r="P426" s="66"/>
      <c r="Q426" s="66"/>
      <c r="R426" s="90">
        <f>+P426+Q426</f>
        <v>0</v>
      </c>
      <c r="S426" s="67"/>
      <c r="T426" s="231"/>
      <c r="U426" s="182">
        <f>+H426+N426+T426</f>
        <v>15</v>
      </c>
      <c r="V426" s="190"/>
      <c r="W426" s="413">
        <f>+U426-V426</f>
        <v>15</v>
      </c>
      <c r="X426" s="20"/>
      <c r="Y426" s="83">
        <f>+F426+L426+R426</f>
        <v>3.18</v>
      </c>
      <c r="Z426" s="361"/>
      <c r="AA426" s="82">
        <f>+Y426-Z426</f>
        <v>3.18</v>
      </c>
    </row>
    <row r="427" spans="1:27" ht="14.25">
      <c r="A427" s="473" t="s">
        <v>204</v>
      </c>
      <c r="B427" s="508" t="s">
        <v>36</v>
      </c>
      <c r="C427" s="93" t="s">
        <v>19</v>
      </c>
      <c r="D427" s="85">
        <v>4.42</v>
      </c>
      <c r="E427" s="85">
        <v>1.5</v>
      </c>
      <c r="F427" s="84">
        <f>+D427+E427</f>
        <v>5.92</v>
      </c>
      <c r="G427" s="42">
        <v>85</v>
      </c>
      <c r="H427" s="92">
        <v>14.285714285714285</v>
      </c>
      <c r="I427" s="101"/>
      <c r="J427" s="86"/>
      <c r="K427" s="87"/>
      <c r="L427" s="88">
        <f>+J427+K427</f>
        <v>0</v>
      </c>
      <c r="M427" s="46"/>
      <c r="N427" s="89"/>
      <c r="O427" s="275"/>
      <c r="P427" s="90"/>
      <c r="Q427" s="209"/>
      <c r="R427" s="90">
        <f>+P427+Q427</f>
        <v>0</v>
      </c>
      <c r="S427" s="210"/>
      <c r="T427" s="276"/>
      <c r="U427" s="182">
        <f>+H427+N427+T427</f>
        <v>14.285714285714285</v>
      </c>
      <c r="V427" s="190"/>
      <c r="W427" s="413">
        <f>+U427-V427</f>
        <v>14.285714285714285</v>
      </c>
      <c r="X427" s="20"/>
      <c r="Y427" s="83">
        <f>+F427+L427+R427</f>
        <v>5.92</v>
      </c>
      <c r="Z427" s="361"/>
      <c r="AA427" s="82">
        <f>+Y427-Z427</f>
        <v>5.92</v>
      </c>
    </row>
    <row r="428" spans="1:27" ht="14.25">
      <c r="A428" s="473" t="s">
        <v>137</v>
      </c>
      <c r="B428" s="508" t="s">
        <v>38</v>
      </c>
      <c r="C428" s="93" t="s">
        <v>19</v>
      </c>
      <c r="D428" s="85">
        <v>4.42</v>
      </c>
      <c r="E428" s="85">
        <v>1.5</v>
      </c>
      <c r="F428" s="84">
        <f>+D428+E428</f>
        <v>5.92</v>
      </c>
      <c r="G428" s="42">
        <v>85</v>
      </c>
      <c r="H428" s="92">
        <v>14.285714285714285</v>
      </c>
      <c r="I428" s="101"/>
      <c r="J428" s="86"/>
      <c r="K428" s="87"/>
      <c r="L428" s="88">
        <f>+J428+K428</f>
        <v>0</v>
      </c>
      <c r="M428" s="46"/>
      <c r="N428" s="89"/>
      <c r="O428" s="76"/>
      <c r="P428" s="66"/>
      <c r="Q428" s="66"/>
      <c r="R428" s="90">
        <f>+P428+Q428</f>
        <v>0</v>
      </c>
      <c r="S428" s="67"/>
      <c r="T428" s="231"/>
      <c r="U428" s="182">
        <f>+H428+N428+T428</f>
        <v>14.285714285714285</v>
      </c>
      <c r="V428" s="190"/>
      <c r="W428" s="413">
        <f>+U428-V428</f>
        <v>14.285714285714285</v>
      </c>
      <c r="X428" s="20"/>
      <c r="Y428" s="83">
        <f>+F428+L428+R428</f>
        <v>5.92</v>
      </c>
      <c r="Z428" s="361"/>
      <c r="AA428" s="82">
        <f>+Y428-Z428</f>
        <v>5.92</v>
      </c>
    </row>
    <row r="429" spans="1:27" ht="14.25">
      <c r="A429" s="198" t="s">
        <v>444</v>
      </c>
      <c r="B429" s="214" t="s">
        <v>226</v>
      </c>
      <c r="C429" s="93"/>
      <c r="D429" s="85"/>
      <c r="E429" s="85"/>
      <c r="F429" s="84">
        <f>+D429+E429</f>
        <v>0</v>
      </c>
      <c r="G429" s="42"/>
      <c r="H429" s="227"/>
      <c r="I429" s="101" t="s">
        <v>8</v>
      </c>
      <c r="J429" s="86">
        <v>3.1799999999999997</v>
      </c>
      <c r="K429" s="87">
        <v>0</v>
      </c>
      <c r="L429" s="88">
        <f>+J429+K429</f>
        <v>3.1799999999999997</v>
      </c>
      <c r="M429" s="46">
        <v>173</v>
      </c>
      <c r="N429" s="89">
        <v>14.000000000000002</v>
      </c>
      <c r="O429" s="76"/>
      <c r="P429" s="66"/>
      <c r="Q429" s="66"/>
      <c r="R429" s="90">
        <f>+P429+Q429</f>
        <v>0</v>
      </c>
      <c r="S429" s="67"/>
      <c r="T429" s="231"/>
      <c r="U429" s="182">
        <f>+H429+N429+T429</f>
        <v>14.000000000000002</v>
      </c>
      <c r="V429" s="190"/>
      <c r="W429" s="413">
        <f>+U429-V429</f>
        <v>14.000000000000002</v>
      </c>
      <c r="X429" s="20"/>
      <c r="Y429" s="83">
        <f>+F429+L429+R429</f>
        <v>3.1799999999999997</v>
      </c>
      <c r="Z429" s="361"/>
      <c r="AA429" s="82">
        <f>+Y429-Z429</f>
        <v>3.1799999999999997</v>
      </c>
    </row>
    <row r="430" spans="1:27" ht="14.25">
      <c r="A430" s="199" t="s">
        <v>258</v>
      </c>
      <c r="B430" s="213" t="s">
        <v>226</v>
      </c>
      <c r="C430" s="93"/>
      <c r="D430" s="85"/>
      <c r="E430" s="85"/>
      <c r="F430" s="84">
        <f>+D430+E430</f>
        <v>0</v>
      </c>
      <c r="G430" s="42"/>
      <c r="H430" s="227"/>
      <c r="I430" s="101" t="s">
        <v>8</v>
      </c>
      <c r="J430" s="86">
        <v>3.1799999999999997</v>
      </c>
      <c r="K430" s="87">
        <v>0</v>
      </c>
      <c r="L430" s="88">
        <v>3.1799999999999997</v>
      </c>
      <c r="M430" s="46">
        <v>173</v>
      </c>
      <c r="N430" s="89">
        <v>14.000000000000002</v>
      </c>
      <c r="O430" s="142"/>
      <c r="P430" s="90"/>
      <c r="Q430" s="102"/>
      <c r="R430" s="90">
        <f>+P430+Q430</f>
        <v>0</v>
      </c>
      <c r="S430" s="103"/>
      <c r="T430" s="230"/>
      <c r="U430" s="182">
        <f>+H430+N430+T430</f>
        <v>14.000000000000002</v>
      </c>
      <c r="V430" s="190"/>
      <c r="W430" s="413">
        <f>+U430-V430</f>
        <v>14.000000000000002</v>
      </c>
      <c r="X430" s="20"/>
      <c r="Y430" s="83">
        <f>+F430+L430+R430</f>
        <v>3.1799999999999997</v>
      </c>
      <c r="Z430" s="361"/>
      <c r="AA430" s="82">
        <f>+Y430-Z430</f>
        <v>3.1799999999999997</v>
      </c>
    </row>
    <row r="431" spans="1:27" ht="14.25">
      <c r="A431" s="199" t="s">
        <v>741</v>
      </c>
      <c r="B431" s="338" t="s">
        <v>550</v>
      </c>
      <c r="C431" s="73"/>
      <c r="D431" s="23"/>
      <c r="E431" s="23"/>
      <c r="F431" s="84">
        <f>+D431+E431</f>
        <v>0</v>
      </c>
      <c r="G431" s="23"/>
      <c r="H431" s="414"/>
      <c r="I431" s="101" t="s">
        <v>19</v>
      </c>
      <c r="J431" s="86">
        <v>3.05</v>
      </c>
      <c r="K431" s="87">
        <v>0</v>
      </c>
      <c r="L431" s="88">
        <v>3.05</v>
      </c>
      <c r="M431" s="46">
        <v>174</v>
      </c>
      <c r="N431" s="89">
        <v>13.5</v>
      </c>
      <c r="O431" s="77"/>
      <c r="P431" s="26"/>
      <c r="Q431" s="26"/>
      <c r="R431" s="90">
        <f>+P431+Q431</f>
        <v>0</v>
      </c>
      <c r="S431" s="27"/>
      <c r="T431" s="233"/>
      <c r="U431" s="182">
        <f>+H431+N431+T431</f>
        <v>13.5</v>
      </c>
      <c r="V431" s="190"/>
      <c r="W431" s="413">
        <f>+U431-V431</f>
        <v>13.5</v>
      </c>
      <c r="X431" s="20"/>
      <c r="Y431" s="83">
        <f>+F431+L431+R431</f>
        <v>3.05</v>
      </c>
      <c r="Z431" s="361"/>
      <c r="AA431" s="82">
        <f>+Y431-Z431</f>
        <v>3.05</v>
      </c>
    </row>
    <row r="432" spans="1:27" ht="14.25">
      <c r="A432" s="198" t="s">
        <v>561</v>
      </c>
      <c r="B432" s="214" t="s">
        <v>227</v>
      </c>
      <c r="C432" s="93"/>
      <c r="D432" s="85"/>
      <c r="E432" s="85"/>
      <c r="F432" s="84">
        <f>+D432+E432</f>
        <v>0</v>
      </c>
      <c r="G432" s="42"/>
      <c r="H432" s="227"/>
      <c r="I432" s="101" t="s">
        <v>19</v>
      </c>
      <c r="J432" s="86">
        <v>3.05</v>
      </c>
      <c r="K432" s="87">
        <v>0</v>
      </c>
      <c r="L432" s="88">
        <f>+J432+K432</f>
        <v>3.05</v>
      </c>
      <c r="M432" s="46">
        <v>174</v>
      </c>
      <c r="N432" s="89">
        <v>13.5</v>
      </c>
      <c r="O432" s="78"/>
      <c r="P432" s="34"/>
      <c r="Q432" s="34"/>
      <c r="R432" s="90">
        <f>+P432+Q432</f>
        <v>0</v>
      </c>
      <c r="S432" s="34"/>
      <c r="T432" s="234"/>
      <c r="U432" s="182">
        <f>+H432+N432+T432</f>
        <v>13.5</v>
      </c>
      <c r="V432" s="190"/>
      <c r="W432" s="413">
        <f>+U432-V432</f>
        <v>13.5</v>
      </c>
      <c r="X432" s="20"/>
      <c r="Y432" s="83">
        <f>+F432+L432+R432</f>
        <v>3.05</v>
      </c>
      <c r="Z432" s="361"/>
      <c r="AA432" s="82">
        <f>+Y432-Z432</f>
        <v>3.05</v>
      </c>
    </row>
    <row r="433" spans="1:27" ht="14.25">
      <c r="A433" s="473" t="s">
        <v>72</v>
      </c>
      <c r="B433" s="508" t="s">
        <v>108</v>
      </c>
      <c r="C433" s="93" t="s">
        <v>19</v>
      </c>
      <c r="D433" s="85">
        <v>2.76</v>
      </c>
      <c r="E433" s="85">
        <v>3.1500000000000004</v>
      </c>
      <c r="F433" s="84">
        <f>+D433+E433</f>
        <v>5.91</v>
      </c>
      <c r="G433" s="42">
        <v>86</v>
      </c>
      <c r="H433" s="92">
        <v>13.26530612244898</v>
      </c>
      <c r="I433" s="101"/>
      <c r="J433" s="86"/>
      <c r="K433" s="87"/>
      <c r="L433" s="88">
        <f>+J433+K433</f>
        <v>0</v>
      </c>
      <c r="M433" s="46"/>
      <c r="N433" s="89"/>
      <c r="O433" s="78"/>
      <c r="P433" s="34"/>
      <c r="Q433" s="34"/>
      <c r="R433" s="90">
        <f>+P433+Q433</f>
        <v>0</v>
      </c>
      <c r="S433" s="34"/>
      <c r="T433" s="234"/>
      <c r="U433" s="182">
        <f>+H433+N433+T433</f>
        <v>13.26530612244898</v>
      </c>
      <c r="V433" s="190"/>
      <c r="W433" s="413">
        <f>+U433-V433</f>
        <v>13.26530612244898</v>
      </c>
      <c r="X433" s="20"/>
      <c r="Y433" s="83">
        <f>+F433+L433+R433</f>
        <v>5.91</v>
      </c>
      <c r="Z433" s="361"/>
      <c r="AA433" s="82">
        <f>+Y433-Z433</f>
        <v>5.91</v>
      </c>
    </row>
    <row r="434" spans="1:27" ht="14.25">
      <c r="A434" s="473" t="s">
        <v>107</v>
      </c>
      <c r="B434" s="508" t="s">
        <v>108</v>
      </c>
      <c r="C434" s="93" t="s">
        <v>19</v>
      </c>
      <c r="D434" s="85">
        <v>2.76</v>
      </c>
      <c r="E434" s="85">
        <v>3.1500000000000004</v>
      </c>
      <c r="F434" s="84">
        <f>+D434+E434</f>
        <v>5.91</v>
      </c>
      <c r="G434" s="42">
        <v>86</v>
      </c>
      <c r="H434" s="92">
        <v>13.26530612244898</v>
      </c>
      <c r="I434" s="417"/>
      <c r="J434" s="86"/>
      <c r="K434" s="87"/>
      <c r="L434" s="88">
        <f>+J434+K434</f>
        <v>0</v>
      </c>
      <c r="M434" s="46"/>
      <c r="N434" s="89"/>
      <c r="O434" s="142"/>
      <c r="P434" s="90"/>
      <c r="Q434" s="102"/>
      <c r="R434" s="90">
        <f>+P434+Q434</f>
        <v>0</v>
      </c>
      <c r="S434" s="103"/>
      <c r="T434" s="230"/>
      <c r="U434" s="182">
        <f>+H434+N434+T434</f>
        <v>13.26530612244898</v>
      </c>
      <c r="V434" s="190"/>
      <c r="W434" s="413">
        <f>+U434-V434</f>
        <v>13.26530612244898</v>
      </c>
      <c r="X434" s="20"/>
      <c r="Y434" s="83">
        <f>+F434+L434+R434</f>
        <v>5.91</v>
      </c>
      <c r="Z434" s="361"/>
      <c r="AA434" s="82">
        <f>+Y434-Z434</f>
        <v>5.91</v>
      </c>
    </row>
    <row r="435" spans="1:27" ht="14.25">
      <c r="A435" s="317" t="s">
        <v>749</v>
      </c>
      <c r="B435" s="213" t="s">
        <v>147</v>
      </c>
      <c r="C435" s="73"/>
      <c r="D435" s="23"/>
      <c r="E435" s="23"/>
      <c r="F435" s="84">
        <f>+D435+E435</f>
        <v>0</v>
      </c>
      <c r="G435" s="23"/>
      <c r="H435" s="414"/>
      <c r="I435" s="101" t="s">
        <v>19</v>
      </c>
      <c r="J435" s="86">
        <v>2.88</v>
      </c>
      <c r="K435" s="87">
        <v>0</v>
      </c>
      <c r="L435" s="88">
        <v>2.88</v>
      </c>
      <c r="M435" s="46">
        <v>175</v>
      </c>
      <c r="N435" s="89">
        <v>13</v>
      </c>
      <c r="O435" s="275"/>
      <c r="P435" s="90"/>
      <c r="Q435" s="209"/>
      <c r="R435" s="90">
        <f>+P435+Q435</f>
        <v>0</v>
      </c>
      <c r="S435" s="210"/>
      <c r="T435" s="276"/>
      <c r="U435" s="182">
        <f>+H435+N435+T435</f>
        <v>13</v>
      </c>
      <c r="V435" s="190"/>
      <c r="W435" s="413">
        <f>+U435-V435</f>
        <v>13</v>
      </c>
      <c r="X435" s="20"/>
      <c r="Y435" s="83">
        <f>+F435+L435+R435</f>
        <v>2.88</v>
      </c>
      <c r="Z435" s="361"/>
      <c r="AA435" s="82">
        <f>+Y435-Z435</f>
        <v>2.88</v>
      </c>
    </row>
    <row r="436" spans="1:27" ht="14.25">
      <c r="A436" s="199" t="s">
        <v>571</v>
      </c>
      <c r="B436" s="214" t="s">
        <v>31</v>
      </c>
      <c r="C436" s="93"/>
      <c r="D436" s="85"/>
      <c r="E436" s="85"/>
      <c r="F436" s="84">
        <f>+D436+E436</f>
        <v>0</v>
      </c>
      <c r="G436" s="42"/>
      <c r="H436" s="227"/>
      <c r="I436" s="101" t="s">
        <v>8</v>
      </c>
      <c r="J436" s="86">
        <v>2.76</v>
      </c>
      <c r="K436" s="87">
        <v>0</v>
      </c>
      <c r="L436" s="88">
        <v>2.76</v>
      </c>
      <c r="M436" s="46">
        <v>176</v>
      </c>
      <c r="N436" s="89">
        <v>12.5</v>
      </c>
      <c r="O436" s="275"/>
      <c r="P436" s="90"/>
      <c r="Q436" s="209"/>
      <c r="R436" s="90">
        <f>+P436+Q436</f>
        <v>0</v>
      </c>
      <c r="S436" s="210"/>
      <c r="T436" s="276"/>
      <c r="U436" s="182">
        <f>+H436+N436+T436</f>
        <v>12.5</v>
      </c>
      <c r="V436" s="190"/>
      <c r="W436" s="413">
        <f>+U436-V436</f>
        <v>12.5</v>
      </c>
      <c r="X436" s="20"/>
      <c r="Y436" s="83">
        <f>+F436+L436+R436</f>
        <v>2.76</v>
      </c>
      <c r="Z436" s="361"/>
      <c r="AA436" s="82">
        <f>+Y436-Z436</f>
        <v>2.76</v>
      </c>
    </row>
    <row r="437" spans="1:27" ht="14.25">
      <c r="A437" s="197" t="s">
        <v>417</v>
      </c>
      <c r="B437" s="215" t="s">
        <v>31</v>
      </c>
      <c r="C437" s="93"/>
      <c r="D437" s="85"/>
      <c r="E437" s="85"/>
      <c r="F437" s="84">
        <f>+D437+E437</f>
        <v>0</v>
      </c>
      <c r="G437" s="42"/>
      <c r="H437" s="227"/>
      <c r="I437" s="101" t="s">
        <v>8</v>
      </c>
      <c r="J437" s="86">
        <v>2.76</v>
      </c>
      <c r="K437" s="87">
        <v>0</v>
      </c>
      <c r="L437" s="88">
        <f>+J437+K437</f>
        <v>2.76</v>
      </c>
      <c r="M437" s="46">
        <v>176</v>
      </c>
      <c r="N437" s="89">
        <v>12.5</v>
      </c>
      <c r="O437" s="76"/>
      <c r="P437" s="66"/>
      <c r="Q437" s="66"/>
      <c r="R437" s="90">
        <f>+P437+Q437</f>
        <v>0</v>
      </c>
      <c r="S437" s="67"/>
      <c r="T437" s="231"/>
      <c r="U437" s="182">
        <f>+H437+N437+T437</f>
        <v>12.5</v>
      </c>
      <c r="V437" s="190"/>
      <c r="W437" s="413">
        <f>+U437-V437</f>
        <v>12.5</v>
      </c>
      <c r="X437" s="20"/>
      <c r="Y437" s="83">
        <f>+F437+L437+R437</f>
        <v>2.76</v>
      </c>
      <c r="Z437" s="361"/>
      <c r="AA437" s="82">
        <f>+Y437-Z437</f>
        <v>2.76</v>
      </c>
    </row>
    <row r="438" spans="1:27" ht="14.25">
      <c r="A438" s="199" t="s">
        <v>720</v>
      </c>
      <c r="B438" s="214" t="s">
        <v>721</v>
      </c>
      <c r="C438" s="73"/>
      <c r="D438" s="40"/>
      <c r="E438" s="40"/>
      <c r="F438" s="84">
        <f>+D438+E438</f>
        <v>0</v>
      </c>
      <c r="G438" s="42"/>
      <c r="H438" s="415"/>
      <c r="I438" s="101" t="s">
        <v>19</v>
      </c>
      <c r="J438" s="86">
        <v>2.76</v>
      </c>
      <c r="K438" s="87">
        <v>0</v>
      </c>
      <c r="L438" s="88">
        <v>2.76</v>
      </c>
      <c r="M438" s="46">
        <v>176</v>
      </c>
      <c r="N438" s="89">
        <v>12.5</v>
      </c>
      <c r="O438" s="142"/>
      <c r="P438" s="90"/>
      <c r="Q438" s="102"/>
      <c r="R438" s="90">
        <f>+P438+Q438</f>
        <v>0</v>
      </c>
      <c r="S438" s="103"/>
      <c r="T438" s="230"/>
      <c r="U438" s="182">
        <f>+H438+N438+T438</f>
        <v>12.5</v>
      </c>
      <c r="V438" s="190"/>
      <c r="W438" s="413">
        <f>+U438-V438</f>
        <v>12.5</v>
      </c>
      <c r="X438" s="20"/>
      <c r="Y438" s="83">
        <f>+F438+L438+R438</f>
        <v>2.76</v>
      </c>
      <c r="Z438" s="361"/>
      <c r="AA438" s="82">
        <f>+Y438-Z438</f>
        <v>2.76</v>
      </c>
    </row>
    <row r="439" spans="1:27" ht="14.25">
      <c r="A439" s="473" t="s">
        <v>353</v>
      </c>
      <c r="B439" s="508" t="s">
        <v>35</v>
      </c>
      <c r="C439" s="93" t="s">
        <v>19</v>
      </c>
      <c r="D439" s="85">
        <v>0</v>
      </c>
      <c r="E439" s="85">
        <v>5.28</v>
      </c>
      <c r="F439" s="84">
        <f>+D439+E439</f>
        <v>5.28</v>
      </c>
      <c r="G439" s="42">
        <v>87</v>
      </c>
      <c r="H439" s="92">
        <v>12.244897959183673</v>
      </c>
      <c r="I439" s="101"/>
      <c r="J439" s="86"/>
      <c r="K439" s="87"/>
      <c r="L439" s="88">
        <f>+J439+K439</f>
        <v>0</v>
      </c>
      <c r="M439" s="46"/>
      <c r="N439" s="89"/>
      <c r="O439" s="76"/>
      <c r="P439" s="66"/>
      <c r="Q439" s="66"/>
      <c r="R439" s="90">
        <f>+P439+Q439</f>
        <v>0</v>
      </c>
      <c r="S439" s="67"/>
      <c r="T439" s="231"/>
      <c r="U439" s="182">
        <f>+H439+N439+T439</f>
        <v>12.244897959183673</v>
      </c>
      <c r="V439" s="190"/>
      <c r="W439" s="413">
        <f>+U439-V439</f>
        <v>12.244897959183673</v>
      </c>
      <c r="X439" s="20"/>
      <c r="Y439" s="83">
        <f>+F439+L439+R439</f>
        <v>5.28</v>
      </c>
      <c r="Z439" s="361"/>
      <c r="AA439" s="82">
        <f>+Y439-Z439</f>
        <v>5.28</v>
      </c>
    </row>
    <row r="440" spans="1:27" ht="14.25">
      <c r="A440" s="473" t="s">
        <v>207</v>
      </c>
      <c r="B440" s="508" t="s">
        <v>35</v>
      </c>
      <c r="C440" s="93" t="s">
        <v>19</v>
      </c>
      <c r="D440" s="85">
        <v>0</v>
      </c>
      <c r="E440" s="85">
        <v>5.28</v>
      </c>
      <c r="F440" s="84">
        <f>+D440+E440</f>
        <v>5.28</v>
      </c>
      <c r="G440" s="42">
        <v>87</v>
      </c>
      <c r="H440" s="92">
        <v>12.244897959183673</v>
      </c>
      <c r="I440" s="101"/>
      <c r="J440" s="86"/>
      <c r="K440" s="87"/>
      <c r="L440" s="88">
        <f>+J440+K440</f>
        <v>0</v>
      </c>
      <c r="M440" s="46"/>
      <c r="N440" s="89"/>
      <c r="O440" s="275"/>
      <c r="P440" s="90"/>
      <c r="Q440" s="209"/>
      <c r="R440" s="90">
        <f>+P440+Q440</f>
        <v>0</v>
      </c>
      <c r="S440" s="210"/>
      <c r="T440" s="276"/>
      <c r="U440" s="182">
        <f>+H440+N440+T440</f>
        <v>12.244897959183673</v>
      </c>
      <c r="V440" s="190"/>
      <c r="W440" s="413">
        <f>+U440-V440</f>
        <v>12.244897959183673</v>
      </c>
      <c r="X440" s="20"/>
      <c r="Y440" s="83">
        <f>+F440+L440+R440</f>
        <v>5.28</v>
      </c>
      <c r="Z440" s="361"/>
      <c r="AA440" s="82">
        <f>+Y440-Z440</f>
        <v>5.28</v>
      </c>
    </row>
    <row r="441" spans="1:27" ht="14.25">
      <c r="A441" s="473" t="s">
        <v>357</v>
      </c>
      <c r="B441" s="508" t="s">
        <v>31</v>
      </c>
      <c r="C441" s="93" t="s">
        <v>19</v>
      </c>
      <c r="D441" s="85">
        <v>0</v>
      </c>
      <c r="E441" s="85">
        <v>5.28</v>
      </c>
      <c r="F441" s="84">
        <f>+D441+E441</f>
        <v>5.28</v>
      </c>
      <c r="G441" s="42">
        <v>87</v>
      </c>
      <c r="H441" s="92">
        <v>12.244897959183673</v>
      </c>
      <c r="I441" s="101"/>
      <c r="J441" s="86"/>
      <c r="K441" s="87"/>
      <c r="L441" s="88">
        <f>+J441+K441</f>
        <v>0</v>
      </c>
      <c r="M441" s="46"/>
      <c r="N441" s="89"/>
      <c r="O441" s="76"/>
      <c r="P441" s="66"/>
      <c r="Q441" s="66"/>
      <c r="R441" s="90">
        <f>+P441+Q441</f>
        <v>0</v>
      </c>
      <c r="S441" s="67"/>
      <c r="T441" s="231"/>
      <c r="U441" s="182">
        <f>+H441+N441+T441</f>
        <v>12.244897959183673</v>
      </c>
      <c r="V441" s="190"/>
      <c r="W441" s="413">
        <f>+U441-V441</f>
        <v>12.244897959183673</v>
      </c>
      <c r="X441" s="20"/>
      <c r="Y441" s="83">
        <f>+F441+L441+R441</f>
        <v>5.28</v>
      </c>
      <c r="Z441" s="361"/>
      <c r="AA441" s="82">
        <f>+Y441-Z441</f>
        <v>5.28</v>
      </c>
    </row>
    <row r="442" spans="1:27" ht="14.25">
      <c r="A442" s="473" t="s">
        <v>390</v>
      </c>
      <c r="B442" s="508" t="s">
        <v>187</v>
      </c>
      <c r="C442" s="93" t="s">
        <v>19</v>
      </c>
      <c r="D442" s="85">
        <v>0</v>
      </c>
      <c r="E442" s="85">
        <v>5.28</v>
      </c>
      <c r="F442" s="84">
        <f>+D442+E442</f>
        <v>5.28</v>
      </c>
      <c r="G442" s="42">
        <v>87</v>
      </c>
      <c r="H442" s="92">
        <v>12.244897959183673</v>
      </c>
      <c r="I442" s="101"/>
      <c r="J442" s="86"/>
      <c r="K442" s="87"/>
      <c r="L442" s="88">
        <f>+J442+K442</f>
        <v>0</v>
      </c>
      <c r="M442" s="46"/>
      <c r="N442" s="89"/>
      <c r="O442" s="275"/>
      <c r="P442" s="90"/>
      <c r="Q442" s="209"/>
      <c r="R442" s="90">
        <f>+P442+Q442</f>
        <v>0</v>
      </c>
      <c r="S442" s="210"/>
      <c r="T442" s="276"/>
      <c r="U442" s="182">
        <f>+H442+N442+T442</f>
        <v>12.244897959183673</v>
      </c>
      <c r="V442" s="190"/>
      <c r="W442" s="413">
        <f>+U442-V442</f>
        <v>12.244897959183673</v>
      </c>
      <c r="X442" s="20"/>
      <c r="Y442" s="83">
        <f>+F442+L442+R442</f>
        <v>5.28</v>
      </c>
      <c r="Z442" s="361"/>
      <c r="AA442" s="82">
        <f>+Y442-Z442</f>
        <v>5.28</v>
      </c>
    </row>
    <row r="443" spans="1:27" ht="14.25">
      <c r="A443" s="198" t="s">
        <v>534</v>
      </c>
      <c r="B443" s="214" t="s">
        <v>535</v>
      </c>
      <c r="C443" s="73"/>
      <c r="D443" s="40"/>
      <c r="E443" s="40"/>
      <c r="F443" s="84">
        <f>+D443+E443</f>
        <v>0</v>
      </c>
      <c r="G443" s="42"/>
      <c r="H443" s="415"/>
      <c r="I443" s="101" t="s">
        <v>19</v>
      </c>
      <c r="J443" s="86">
        <v>2.52</v>
      </c>
      <c r="K443" s="87">
        <v>0</v>
      </c>
      <c r="L443" s="88">
        <f>+J443+K443</f>
        <v>2.52</v>
      </c>
      <c r="M443" s="46">
        <v>178</v>
      </c>
      <c r="N443" s="89">
        <v>11.5</v>
      </c>
      <c r="O443" s="142"/>
      <c r="P443" s="90"/>
      <c r="Q443" s="102"/>
      <c r="R443" s="90">
        <f>+P443+Q443</f>
        <v>0</v>
      </c>
      <c r="S443" s="103"/>
      <c r="T443" s="230"/>
      <c r="U443" s="182">
        <f>+H443+N443+T443</f>
        <v>11.5</v>
      </c>
      <c r="V443" s="190"/>
      <c r="W443" s="413">
        <f>+U443-V443</f>
        <v>11.5</v>
      </c>
      <c r="X443" s="20"/>
      <c r="Y443" s="83">
        <f>+F443+L443+R443</f>
        <v>2.52</v>
      </c>
      <c r="Z443" s="361"/>
      <c r="AA443" s="82">
        <f>+Y443-Z443</f>
        <v>2.52</v>
      </c>
    </row>
    <row r="444" spans="1:27" ht="14.25">
      <c r="A444" s="199" t="s">
        <v>708</v>
      </c>
      <c r="B444" s="214" t="s">
        <v>34</v>
      </c>
      <c r="C444" s="93"/>
      <c r="D444" s="85"/>
      <c r="E444" s="85"/>
      <c r="F444" s="84">
        <f>+D444+E444</f>
        <v>0</v>
      </c>
      <c r="G444" s="42"/>
      <c r="H444" s="227"/>
      <c r="I444" s="101" t="s">
        <v>19</v>
      </c>
      <c r="J444" s="86">
        <v>2.52</v>
      </c>
      <c r="K444" s="87">
        <v>0</v>
      </c>
      <c r="L444" s="88">
        <v>2.52</v>
      </c>
      <c r="M444" s="46">
        <v>178</v>
      </c>
      <c r="N444" s="89">
        <v>11.5</v>
      </c>
      <c r="O444" s="142"/>
      <c r="P444" s="90"/>
      <c r="Q444" s="102"/>
      <c r="R444" s="90">
        <f>+P444+Q444</f>
        <v>0</v>
      </c>
      <c r="S444" s="103"/>
      <c r="T444" s="230"/>
      <c r="U444" s="182">
        <f>+H444+N444+T444</f>
        <v>11.5</v>
      </c>
      <c r="V444" s="190"/>
      <c r="W444" s="413">
        <f>+U444-V444</f>
        <v>11.5</v>
      </c>
      <c r="X444" s="20"/>
      <c r="Y444" s="83">
        <f>+F444+L444+R444</f>
        <v>2.52</v>
      </c>
      <c r="Z444" s="361"/>
      <c r="AA444" s="82">
        <f>+Y444-Z444</f>
        <v>2.52</v>
      </c>
    </row>
    <row r="445" spans="1:27" ht="14.25">
      <c r="A445" s="199" t="s">
        <v>619</v>
      </c>
      <c r="B445" s="214" t="s">
        <v>32</v>
      </c>
      <c r="C445" s="73"/>
      <c r="D445" s="23"/>
      <c r="E445" s="23"/>
      <c r="F445" s="84">
        <f>+D445+E445</f>
        <v>0</v>
      </c>
      <c r="G445" s="23"/>
      <c r="H445" s="414"/>
      <c r="I445" s="101" t="s">
        <v>19</v>
      </c>
      <c r="J445" s="86">
        <v>1.03</v>
      </c>
      <c r="K445" s="87">
        <v>1.44</v>
      </c>
      <c r="L445" s="88">
        <v>2.4699999999999998</v>
      </c>
      <c r="M445" s="46">
        <v>179</v>
      </c>
      <c r="N445" s="89">
        <v>11</v>
      </c>
      <c r="O445" s="79"/>
      <c r="P445" s="30"/>
      <c r="Q445" s="31"/>
      <c r="R445" s="90">
        <f>+P445+Q445</f>
        <v>0</v>
      </c>
      <c r="S445" s="32"/>
      <c r="T445" s="232"/>
      <c r="U445" s="182">
        <f>+H445+N445+T445</f>
        <v>11</v>
      </c>
      <c r="V445" s="190"/>
      <c r="W445" s="413">
        <f>+U445-V445</f>
        <v>11</v>
      </c>
      <c r="X445" s="20"/>
      <c r="Y445" s="83">
        <f>+F445+L445+R445</f>
        <v>2.4699999999999998</v>
      </c>
      <c r="Z445" s="361"/>
      <c r="AA445" s="82">
        <f>+Y445-Z445</f>
        <v>2.4699999999999998</v>
      </c>
    </row>
    <row r="446" spans="1:27" ht="14.25">
      <c r="A446" s="199" t="s">
        <v>274</v>
      </c>
      <c r="B446" s="214" t="s">
        <v>217</v>
      </c>
      <c r="C446" s="93"/>
      <c r="D446" s="85"/>
      <c r="E446" s="85"/>
      <c r="F446" s="84">
        <f>+D446+E446</f>
        <v>0</v>
      </c>
      <c r="G446" s="42"/>
      <c r="H446" s="228"/>
      <c r="I446" s="75" t="s">
        <v>19</v>
      </c>
      <c r="J446" s="44">
        <v>2.33</v>
      </c>
      <c r="K446" s="45">
        <v>0</v>
      </c>
      <c r="L446" s="88">
        <v>2.33</v>
      </c>
      <c r="M446" s="46">
        <v>180</v>
      </c>
      <c r="N446" s="47">
        <v>10.5</v>
      </c>
      <c r="O446" s="275"/>
      <c r="P446" s="90"/>
      <c r="Q446" s="209"/>
      <c r="R446" s="90">
        <f>+P446+Q446</f>
        <v>0</v>
      </c>
      <c r="S446" s="210"/>
      <c r="T446" s="276"/>
      <c r="U446" s="182">
        <f>+H446+N446+T446</f>
        <v>10.5</v>
      </c>
      <c r="V446" s="190"/>
      <c r="W446" s="413">
        <f>+U446-V446</f>
        <v>10.5</v>
      </c>
      <c r="X446" s="20"/>
      <c r="Y446" s="83">
        <f>+F446+L446+R446</f>
        <v>2.33</v>
      </c>
      <c r="Z446" s="361"/>
      <c r="AA446" s="82">
        <f>+Y446-Z446</f>
        <v>2.33</v>
      </c>
    </row>
    <row r="447" spans="1:27" ht="14.25">
      <c r="A447" s="198" t="s">
        <v>454</v>
      </c>
      <c r="B447" s="214" t="s">
        <v>36</v>
      </c>
      <c r="C447" s="73"/>
      <c r="D447" s="23"/>
      <c r="E447" s="23"/>
      <c r="F447" s="84">
        <f>+D447+E447</f>
        <v>0</v>
      </c>
      <c r="G447" s="23"/>
      <c r="H447" s="414"/>
      <c r="I447" s="101" t="s">
        <v>19</v>
      </c>
      <c r="J447" s="86">
        <v>2.33</v>
      </c>
      <c r="K447" s="87">
        <v>0</v>
      </c>
      <c r="L447" s="88">
        <f>+J447+K447</f>
        <v>2.33</v>
      </c>
      <c r="M447" s="46">
        <v>180</v>
      </c>
      <c r="N447" s="89">
        <v>10.5</v>
      </c>
      <c r="O447" s="78"/>
      <c r="P447" s="34"/>
      <c r="Q447" s="34"/>
      <c r="R447" s="90">
        <f>+P447+Q447</f>
        <v>0</v>
      </c>
      <c r="S447" s="34"/>
      <c r="T447" s="234"/>
      <c r="U447" s="182">
        <f>+H447+N447+T447</f>
        <v>10.5</v>
      </c>
      <c r="V447" s="190"/>
      <c r="W447" s="413">
        <f>+U447-V447</f>
        <v>10.5</v>
      </c>
      <c r="X447" s="20"/>
      <c r="Y447" s="83">
        <f>+F447+L447+R447</f>
        <v>2.33</v>
      </c>
      <c r="Z447" s="361"/>
      <c r="AA447" s="82">
        <f>+Y447-Z447</f>
        <v>2.33</v>
      </c>
    </row>
    <row r="448" spans="1:27" ht="14.25">
      <c r="A448" s="216" t="s">
        <v>594</v>
      </c>
      <c r="B448" s="213" t="s">
        <v>161</v>
      </c>
      <c r="C448" s="73"/>
      <c r="D448" s="23"/>
      <c r="E448" s="23"/>
      <c r="F448" s="84">
        <f>+D448+E448</f>
        <v>0</v>
      </c>
      <c r="G448" s="23"/>
      <c r="H448" s="414"/>
      <c r="I448" s="101" t="s">
        <v>19</v>
      </c>
      <c r="J448" s="86">
        <v>2.3</v>
      </c>
      <c r="K448" s="87">
        <v>0</v>
      </c>
      <c r="L448" s="88">
        <v>2.3</v>
      </c>
      <c r="M448" s="46">
        <v>181</v>
      </c>
      <c r="N448" s="89">
        <v>10</v>
      </c>
      <c r="O448" s="275"/>
      <c r="P448" s="90"/>
      <c r="Q448" s="209"/>
      <c r="R448" s="90">
        <f>+P448+Q448</f>
        <v>0</v>
      </c>
      <c r="S448" s="210"/>
      <c r="T448" s="276"/>
      <c r="U448" s="182">
        <f>+H448+N448+T448</f>
        <v>10</v>
      </c>
      <c r="V448" s="190"/>
      <c r="W448" s="413">
        <f>+U448-V448</f>
        <v>10</v>
      </c>
      <c r="X448" s="20"/>
      <c r="Y448" s="83">
        <f>+F448+L448+R448</f>
        <v>2.3</v>
      </c>
      <c r="Z448" s="361"/>
      <c r="AA448" s="82">
        <f>+Y448-Z448</f>
        <v>2.3</v>
      </c>
    </row>
    <row r="449" spans="1:27" ht="14.25">
      <c r="A449" s="198" t="s">
        <v>429</v>
      </c>
      <c r="B449" s="214" t="s">
        <v>36</v>
      </c>
      <c r="C449" s="73"/>
      <c r="D449" s="40"/>
      <c r="E449" s="40"/>
      <c r="F449" s="84">
        <f>+D449+E449</f>
        <v>0</v>
      </c>
      <c r="G449" s="42"/>
      <c r="H449" s="415"/>
      <c r="I449" s="101" t="s">
        <v>19</v>
      </c>
      <c r="J449" s="86">
        <v>2.3</v>
      </c>
      <c r="K449" s="87">
        <v>0</v>
      </c>
      <c r="L449" s="88">
        <f>+J449+K449</f>
        <v>2.3</v>
      </c>
      <c r="M449" s="46">
        <v>181</v>
      </c>
      <c r="N449" s="89">
        <v>10</v>
      </c>
      <c r="O449" s="142"/>
      <c r="P449" s="90"/>
      <c r="Q449" s="102"/>
      <c r="R449" s="90">
        <f>+P449+Q449</f>
        <v>0</v>
      </c>
      <c r="S449" s="103"/>
      <c r="T449" s="230"/>
      <c r="U449" s="182">
        <f>+H449+N449+T449</f>
        <v>10</v>
      </c>
      <c r="V449" s="190"/>
      <c r="W449" s="413">
        <f>+U449-V449</f>
        <v>10</v>
      </c>
      <c r="X449" s="20"/>
      <c r="Y449" s="83">
        <f>+F449+L449+R449</f>
        <v>2.3</v>
      </c>
      <c r="Z449" s="361"/>
      <c r="AA449" s="82">
        <f>+Y449-Z449</f>
        <v>2.3</v>
      </c>
    </row>
    <row r="450" spans="1:27" ht="14.25">
      <c r="A450" s="198" t="s">
        <v>489</v>
      </c>
      <c r="B450" s="214" t="s">
        <v>31</v>
      </c>
      <c r="C450" s="73"/>
      <c r="D450" s="40"/>
      <c r="E450" s="40"/>
      <c r="F450" s="84">
        <f>+D450+E450</f>
        <v>0</v>
      </c>
      <c r="G450" s="42"/>
      <c r="H450" s="415"/>
      <c r="I450" s="101" t="s">
        <v>19</v>
      </c>
      <c r="J450" s="86">
        <v>0</v>
      </c>
      <c r="K450" s="87">
        <v>2.22</v>
      </c>
      <c r="L450" s="88">
        <f>+J450+K450</f>
        <v>2.22</v>
      </c>
      <c r="M450" s="46">
        <v>182</v>
      </c>
      <c r="N450" s="89">
        <v>9.5</v>
      </c>
      <c r="O450" s="142"/>
      <c r="P450" s="90"/>
      <c r="Q450" s="102"/>
      <c r="R450" s="90">
        <f>+P450+Q450</f>
        <v>0</v>
      </c>
      <c r="S450" s="103"/>
      <c r="T450" s="230"/>
      <c r="U450" s="182">
        <f>+H450+N450+T450</f>
        <v>9.5</v>
      </c>
      <c r="V450" s="190"/>
      <c r="W450" s="413">
        <f>+U450-V450</f>
        <v>9.5</v>
      </c>
      <c r="X450" s="20"/>
      <c r="Y450" s="83">
        <f>+F450+L450+R450</f>
        <v>2.22</v>
      </c>
      <c r="Z450" s="361"/>
      <c r="AA450" s="82">
        <f>+Y450-Z450</f>
        <v>2.22</v>
      </c>
    </row>
    <row r="451" spans="1:27" ht="14.25">
      <c r="A451" s="473" t="s">
        <v>365</v>
      </c>
      <c r="B451" s="508" t="s">
        <v>40</v>
      </c>
      <c r="C451" s="93" t="s">
        <v>19</v>
      </c>
      <c r="D451" s="85">
        <v>0</v>
      </c>
      <c r="E451" s="85">
        <v>3.38</v>
      </c>
      <c r="F451" s="84">
        <f>+D451+E451</f>
        <v>3.38</v>
      </c>
      <c r="G451" s="42">
        <v>90</v>
      </c>
      <c r="H451" s="92">
        <v>9.183673469387756</v>
      </c>
      <c r="I451" s="101"/>
      <c r="J451" s="86"/>
      <c r="K451" s="87"/>
      <c r="L451" s="88">
        <f>+J451+K451</f>
        <v>0</v>
      </c>
      <c r="M451" s="46"/>
      <c r="N451" s="89"/>
      <c r="O451" s="275"/>
      <c r="P451" s="90"/>
      <c r="Q451" s="209"/>
      <c r="R451" s="90">
        <f>+P451+Q451</f>
        <v>0</v>
      </c>
      <c r="S451" s="210"/>
      <c r="T451" s="276"/>
      <c r="U451" s="182">
        <f>+H451+N451+T451</f>
        <v>9.183673469387756</v>
      </c>
      <c r="V451" s="190"/>
      <c r="W451" s="413">
        <f>+U451-V451</f>
        <v>9.183673469387756</v>
      </c>
      <c r="X451" s="20"/>
      <c r="Y451" s="83">
        <f>+F451+L451+R451</f>
        <v>3.38</v>
      </c>
      <c r="Z451" s="361"/>
      <c r="AA451" s="82">
        <f>+Y451-Z451</f>
        <v>3.38</v>
      </c>
    </row>
    <row r="452" spans="1:27" ht="14.25">
      <c r="A452" s="473" t="s">
        <v>412</v>
      </c>
      <c r="B452" s="508" t="s">
        <v>40</v>
      </c>
      <c r="C452" s="93" t="s">
        <v>19</v>
      </c>
      <c r="D452" s="85">
        <v>0</v>
      </c>
      <c r="E452" s="85">
        <v>3.38</v>
      </c>
      <c r="F452" s="84">
        <f>+D452+E452</f>
        <v>3.38</v>
      </c>
      <c r="G452" s="42">
        <v>90</v>
      </c>
      <c r="H452" s="92">
        <v>9.183673469387756</v>
      </c>
      <c r="I452" s="101"/>
      <c r="J452" s="86"/>
      <c r="K452" s="87"/>
      <c r="L452" s="88">
        <f>+J452+K452</f>
        <v>0</v>
      </c>
      <c r="M452" s="46"/>
      <c r="N452" s="89"/>
      <c r="O452" s="79"/>
      <c r="P452" s="30"/>
      <c r="Q452" s="31"/>
      <c r="R452" s="90">
        <f>+P452+Q452</f>
        <v>0</v>
      </c>
      <c r="S452" s="32"/>
      <c r="T452" s="232"/>
      <c r="U452" s="182">
        <f>+H452+N452+T452</f>
        <v>9.183673469387756</v>
      </c>
      <c r="V452" s="190"/>
      <c r="W452" s="413">
        <f>+U452-V452</f>
        <v>9.183673469387756</v>
      </c>
      <c r="X452" s="20"/>
      <c r="Y452" s="83">
        <f>+F452+L452+R452</f>
        <v>3.38</v>
      </c>
      <c r="Z452" s="361"/>
      <c r="AA452" s="82">
        <f>+Y452-Z452</f>
        <v>3.38</v>
      </c>
    </row>
    <row r="453" spans="1:27" ht="14.25">
      <c r="A453" s="198" t="s">
        <v>551</v>
      </c>
      <c r="B453" s="214" t="s">
        <v>31</v>
      </c>
      <c r="C453" s="73"/>
      <c r="D453" s="40"/>
      <c r="E453" s="40"/>
      <c r="F453" s="84">
        <f>+D453+E453</f>
        <v>0</v>
      </c>
      <c r="G453" s="42"/>
      <c r="H453" s="415"/>
      <c r="I453" s="101" t="s">
        <v>19</v>
      </c>
      <c r="J453" s="86">
        <v>1.03</v>
      </c>
      <c r="K453" s="87">
        <v>1.09</v>
      </c>
      <c r="L453" s="88">
        <f>+J453+K453</f>
        <v>2.12</v>
      </c>
      <c r="M453" s="46">
        <v>183</v>
      </c>
      <c r="N453" s="89">
        <v>9</v>
      </c>
      <c r="O453" s="79"/>
      <c r="P453" s="30"/>
      <c r="Q453" s="31"/>
      <c r="R453" s="90">
        <f>+P453+Q453</f>
        <v>0</v>
      </c>
      <c r="S453" s="32"/>
      <c r="T453" s="232"/>
      <c r="U453" s="182">
        <f>+H453+N453+T453</f>
        <v>9</v>
      </c>
      <c r="V453" s="190"/>
      <c r="W453" s="413">
        <f>+U453-V453</f>
        <v>9</v>
      </c>
      <c r="X453" s="20"/>
      <c r="Y453" s="83">
        <f>+F453+L453+R453</f>
        <v>2.12</v>
      </c>
      <c r="Z453" s="361"/>
      <c r="AA453" s="82">
        <f>+Y453-Z453</f>
        <v>2.12</v>
      </c>
    </row>
    <row r="454" spans="1:27" ht="14.25">
      <c r="A454" s="199" t="s">
        <v>729</v>
      </c>
      <c r="B454" s="213" t="s">
        <v>45</v>
      </c>
      <c r="C454" s="269"/>
      <c r="D454" s="85"/>
      <c r="E454" s="85"/>
      <c r="F454" s="84">
        <f>+D454+E454</f>
        <v>0</v>
      </c>
      <c r="G454" s="42"/>
      <c r="H454" s="227"/>
      <c r="I454" s="101" t="s">
        <v>19</v>
      </c>
      <c r="J454" s="86">
        <v>1.03</v>
      </c>
      <c r="K454" s="87">
        <v>1.09</v>
      </c>
      <c r="L454" s="88">
        <v>2.12</v>
      </c>
      <c r="M454" s="46">
        <v>183</v>
      </c>
      <c r="N454" s="89">
        <v>9</v>
      </c>
      <c r="O454" s="77"/>
      <c r="P454" s="26"/>
      <c r="Q454" s="26"/>
      <c r="R454" s="90">
        <f>+P454+Q454</f>
        <v>0</v>
      </c>
      <c r="S454" s="27"/>
      <c r="T454" s="233"/>
      <c r="U454" s="182">
        <f>+H454+N454+T454</f>
        <v>9</v>
      </c>
      <c r="V454" s="190"/>
      <c r="W454" s="413">
        <f>+U454-V454</f>
        <v>9</v>
      </c>
      <c r="X454" s="20"/>
      <c r="Y454" s="83">
        <f>+F454+L454+R454</f>
        <v>2.12</v>
      </c>
      <c r="Z454" s="361"/>
      <c r="AA454" s="82">
        <f>+Y454-Z454</f>
        <v>2.12</v>
      </c>
    </row>
    <row r="455" spans="1:27" ht="14.25">
      <c r="A455" s="199" t="s">
        <v>668</v>
      </c>
      <c r="B455" s="214" t="s">
        <v>669</v>
      </c>
      <c r="C455" s="93"/>
      <c r="D455" s="85"/>
      <c r="E455" s="85"/>
      <c r="F455" s="84">
        <f>+D455+E455</f>
        <v>0</v>
      </c>
      <c r="G455" s="42"/>
      <c r="H455" s="227"/>
      <c r="I455" s="101" t="s">
        <v>19</v>
      </c>
      <c r="J455" s="86">
        <v>1.86</v>
      </c>
      <c r="K455" s="87">
        <v>0</v>
      </c>
      <c r="L455" s="88">
        <v>1.86</v>
      </c>
      <c r="M455" s="46">
        <v>184</v>
      </c>
      <c r="N455" s="89">
        <v>8.5</v>
      </c>
      <c r="O455" s="77"/>
      <c r="P455" s="26"/>
      <c r="Q455" s="26"/>
      <c r="R455" s="90">
        <f>+P455+Q455</f>
        <v>0</v>
      </c>
      <c r="S455" s="27"/>
      <c r="T455" s="233"/>
      <c r="U455" s="182">
        <f>+H455+N455+T455</f>
        <v>8.5</v>
      </c>
      <c r="V455" s="190"/>
      <c r="W455" s="413">
        <f>+U455-V455</f>
        <v>8.5</v>
      </c>
      <c r="X455" s="20"/>
      <c r="Y455" s="83">
        <f>+F455+L455+R455</f>
        <v>1.86</v>
      </c>
      <c r="Z455" s="361"/>
      <c r="AA455" s="82">
        <f>+Y455-Z455</f>
        <v>1.86</v>
      </c>
    </row>
    <row r="456" spans="1:27" ht="14.25">
      <c r="A456" s="473" t="s">
        <v>389</v>
      </c>
      <c r="B456" s="508" t="s">
        <v>39</v>
      </c>
      <c r="C456" s="93" t="s">
        <v>19</v>
      </c>
      <c r="D456" s="85">
        <v>0</v>
      </c>
      <c r="E456" s="85">
        <v>3.08</v>
      </c>
      <c r="F456" s="84">
        <f>+D456+E456</f>
        <v>3.08</v>
      </c>
      <c r="G456" s="42">
        <v>91</v>
      </c>
      <c r="H456" s="92">
        <v>8.16326530612245</v>
      </c>
      <c r="I456" s="101"/>
      <c r="J456" s="86"/>
      <c r="K456" s="87"/>
      <c r="L456" s="88">
        <f>+J456+K456</f>
        <v>0</v>
      </c>
      <c r="M456" s="46"/>
      <c r="N456" s="89"/>
      <c r="O456" s="275"/>
      <c r="P456" s="90"/>
      <c r="Q456" s="209"/>
      <c r="R456" s="90">
        <f>+P456+Q456</f>
        <v>0</v>
      </c>
      <c r="S456" s="210"/>
      <c r="T456" s="276"/>
      <c r="U456" s="182">
        <f>+H456+N456+T456</f>
        <v>8.16326530612245</v>
      </c>
      <c r="V456" s="190"/>
      <c r="W456" s="413">
        <f>+U456-V456</f>
        <v>8.16326530612245</v>
      </c>
      <c r="X456" s="20"/>
      <c r="Y456" s="83">
        <f>+F456+L456+R456</f>
        <v>3.08</v>
      </c>
      <c r="Z456" s="361"/>
      <c r="AA456" s="82">
        <f>+Y456-Z456</f>
        <v>3.08</v>
      </c>
    </row>
    <row r="457" spans="1:27" ht="14.25">
      <c r="A457" s="473" t="s">
        <v>356</v>
      </c>
      <c r="B457" s="508" t="s">
        <v>39</v>
      </c>
      <c r="C457" s="93" t="s">
        <v>19</v>
      </c>
      <c r="D457" s="85">
        <v>0</v>
      </c>
      <c r="E457" s="85">
        <v>3.08</v>
      </c>
      <c r="F457" s="84">
        <f>+D457+E457</f>
        <v>3.08</v>
      </c>
      <c r="G457" s="42">
        <v>91</v>
      </c>
      <c r="H457" s="92">
        <v>8.16326530612245</v>
      </c>
      <c r="I457" s="101"/>
      <c r="J457" s="86"/>
      <c r="K457" s="87"/>
      <c r="L457" s="88">
        <f>+J457+K457</f>
        <v>0</v>
      </c>
      <c r="M457" s="46"/>
      <c r="N457" s="89"/>
      <c r="O457" s="142"/>
      <c r="P457" s="90"/>
      <c r="Q457" s="102"/>
      <c r="R457" s="90">
        <f>+P457+Q457</f>
        <v>0</v>
      </c>
      <c r="S457" s="103"/>
      <c r="T457" s="230"/>
      <c r="U457" s="182">
        <f>+H457+N457+T457</f>
        <v>8.16326530612245</v>
      </c>
      <c r="V457" s="191"/>
      <c r="W457" s="413">
        <f>+U457-V457</f>
        <v>8.16326530612245</v>
      </c>
      <c r="X457" s="20"/>
      <c r="Y457" s="83">
        <f>+F457+L457+R457</f>
        <v>3.08</v>
      </c>
      <c r="Z457" s="186"/>
      <c r="AA457" s="82">
        <f>+Y457-Z457</f>
        <v>3.08</v>
      </c>
    </row>
    <row r="458" spans="1:27" ht="14.25">
      <c r="A458" s="199" t="s">
        <v>634</v>
      </c>
      <c r="B458" s="214" t="s">
        <v>514</v>
      </c>
      <c r="C458" s="73"/>
      <c r="D458" s="23"/>
      <c r="E458" s="23"/>
      <c r="F458" s="84">
        <f>+D458+E458</f>
        <v>0</v>
      </c>
      <c r="G458" s="23"/>
      <c r="H458" s="414"/>
      <c r="I458" s="101" t="s">
        <v>19</v>
      </c>
      <c r="J458" s="86">
        <v>1.72</v>
      </c>
      <c r="K458" s="87">
        <v>0</v>
      </c>
      <c r="L458" s="88">
        <v>1.72</v>
      </c>
      <c r="M458" s="46">
        <v>185</v>
      </c>
      <c r="N458" s="89">
        <v>8</v>
      </c>
      <c r="O458" s="77"/>
      <c r="P458" s="26"/>
      <c r="Q458" s="26"/>
      <c r="R458" s="90">
        <f>+P458+Q458</f>
        <v>0</v>
      </c>
      <c r="S458" s="27"/>
      <c r="T458" s="233"/>
      <c r="U458" s="182">
        <f>+H458+N458+T458</f>
        <v>8</v>
      </c>
      <c r="V458" s="190"/>
      <c r="W458" s="413">
        <f>+U458-V458</f>
        <v>8</v>
      </c>
      <c r="X458" s="20"/>
      <c r="Y458" s="83">
        <f>+F458+L458+R458</f>
        <v>1.72</v>
      </c>
      <c r="Z458" s="361"/>
      <c r="AA458" s="82">
        <f>+Y458-Z458</f>
        <v>1.72</v>
      </c>
    </row>
    <row r="459" spans="1:27" ht="14.25">
      <c r="A459" s="198" t="s">
        <v>468</v>
      </c>
      <c r="B459" s="214" t="s">
        <v>469</v>
      </c>
      <c r="C459" s="73"/>
      <c r="D459" s="23"/>
      <c r="E459" s="23"/>
      <c r="F459" s="84">
        <f>+D459+E459</f>
        <v>0</v>
      </c>
      <c r="G459" s="23"/>
      <c r="H459" s="414"/>
      <c r="I459" s="101" t="s">
        <v>19</v>
      </c>
      <c r="J459" s="86">
        <v>1.72</v>
      </c>
      <c r="K459" s="87">
        <v>0</v>
      </c>
      <c r="L459" s="88">
        <f>+J459+K459</f>
        <v>1.72</v>
      </c>
      <c r="M459" s="46">
        <v>185</v>
      </c>
      <c r="N459" s="89">
        <v>8</v>
      </c>
      <c r="O459" s="77"/>
      <c r="P459" s="26"/>
      <c r="Q459" s="26"/>
      <c r="R459" s="90">
        <f>+P459+Q459</f>
        <v>0</v>
      </c>
      <c r="S459" s="27"/>
      <c r="T459" s="233"/>
      <c r="U459" s="182">
        <f>+H459+N459+T459</f>
        <v>8</v>
      </c>
      <c r="V459" s="190"/>
      <c r="W459" s="413">
        <f>+U459-V459</f>
        <v>8</v>
      </c>
      <c r="X459" s="20"/>
      <c r="Y459" s="83">
        <f>+F459+L459+R459</f>
        <v>1.72</v>
      </c>
      <c r="Z459" s="361"/>
      <c r="AA459" s="82">
        <f>+Y459-Z459</f>
        <v>1.72</v>
      </c>
    </row>
    <row r="460" spans="1:27" ht="14.25">
      <c r="A460" s="199" t="s">
        <v>694</v>
      </c>
      <c r="B460" s="213" t="s">
        <v>85</v>
      </c>
      <c r="C460" s="73"/>
      <c r="D460" s="23"/>
      <c r="E460" s="23"/>
      <c r="F460" s="84">
        <f>+D460+E460</f>
        <v>0</v>
      </c>
      <c r="G460" s="23"/>
      <c r="H460" s="414"/>
      <c r="I460" s="101" t="s">
        <v>19</v>
      </c>
      <c r="J460" s="86">
        <v>1.44</v>
      </c>
      <c r="K460" s="87">
        <v>0</v>
      </c>
      <c r="L460" s="88">
        <v>1.44</v>
      </c>
      <c r="M460" s="46">
        <v>186</v>
      </c>
      <c r="N460" s="89">
        <v>7.5</v>
      </c>
      <c r="O460" s="76"/>
      <c r="P460" s="66"/>
      <c r="Q460" s="66"/>
      <c r="R460" s="90">
        <f>+P460+Q460</f>
        <v>0</v>
      </c>
      <c r="S460" s="67"/>
      <c r="T460" s="231"/>
      <c r="U460" s="182">
        <f>+H460+N460+T460</f>
        <v>7.5</v>
      </c>
      <c r="V460" s="190"/>
      <c r="W460" s="413">
        <f>+U460-V460</f>
        <v>7.5</v>
      </c>
      <c r="X460" s="20"/>
      <c r="Y460" s="83">
        <f>+F460+L460+R460</f>
        <v>1.44</v>
      </c>
      <c r="Z460" s="361"/>
      <c r="AA460" s="82">
        <f>+Y460-Z460</f>
        <v>1.44</v>
      </c>
    </row>
    <row r="461" spans="1:27" ht="14.25">
      <c r="A461" s="198" t="s">
        <v>524</v>
      </c>
      <c r="B461" s="214" t="s">
        <v>33</v>
      </c>
      <c r="C461" s="93"/>
      <c r="D461" s="85"/>
      <c r="E461" s="85"/>
      <c r="F461" s="84">
        <f>+D461+E461</f>
        <v>0</v>
      </c>
      <c r="G461" s="42"/>
      <c r="H461" s="228"/>
      <c r="I461" s="101" t="s">
        <v>19</v>
      </c>
      <c r="J461" s="86">
        <v>1.44</v>
      </c>
      <c r="K461" s="87">
        <v>0</v>
      </c>
      <c r="L461" s="88">
        <f>+J461+K461</f>
        <v>1.44</v>
      </c>
      <c r="M461" s="46">
        <v>186</v>
      </c>
      <c r="N461" s="89">
        <v>7.5</v>
      </c>
      <c r="O461" s="142"/>
      <c r="P461" s="90"/>
      <c r="Q461" s="102"/>
      <c r="R461" s="90">
        <f>+P461+Q461</f>
        <v>0</v>
      </c>
      <c r="S461" s="103"/>
      <c r="T461" s="230"/>
      <c r="U461" s="182">
        <f>+H461+N461+T461</f>
        <v>7.5</v>
      </c>
      <c r="V461" s="190"/>
      <c r="W461" s="413">
        <f>+U461-V461</f>
        <v>7.5</v>
      </c>
      <c r="X461" s="20"/>
      <c r="Y461" s="83">
        <f>+F461+L461+R461</f>
        <v>1.44</v>
      </c>
      <c r="Z461" s="361"/>
      <c r="AA461" s="82">
        <f>+Y461-Z461</f>
        <v>1.44</v>
      </c>
    </row>
    <row r="462" spans="1:27" ht="14.25">
      <c r="A462" s="473" t="s">
        <v>359</v>
      </c>
      <c r="B462" s="508" t="s">
        <v>35</v>
      </c>
      <c r="C462" s="93" t="s">
        <v>19</v>
      </c>
      <c r="D462" s="85">
        <v>1.12</v>
      </c>
      <c r="E462" s="85">
        <v>0</v>
      </c>
      <c r="F462" s="84">
        <f>+D462+E462</f>
        <v>1.12</v>
      </c>
      <c r="G462" s="42">
        <v>92</v>
      </c>
      <c r="H462" s="92">
        <v>7.142857142857142</v>
      </c>
      <c r="I462" s="101"/>
      <c r="J462" s="86"/>
      <c r="K462" s="87"/>
      <c r="L462" s="88">
        <f>+J462+K462</f>
        <v>0</v>
      </c>
      <c r="M462" s="46"/>
      <c r="N462" s="89"/>
      <c r="O462" s="79"/>
      <c r="P462" s="30"/>
      <c r="Q462" s="31"/>
      <c r="R462" s="90">
        <f>+P462+Q462</f>
        <v>0</v>
      </c>
      <c r="S462" s="32"/>
      <c r="T462" s="232"/>
      <c r="U462" s="182">
        <f>+H462+N462+T462</f>
        <v>7.142857142857142</v>
      </c>
      <c r="V462" s="190"/>
      <c r="W462" s="413">
        <f>+U462-V462</f>
        <v>7.142857142857142</v>
      </c>
      <c r="X462" s="20"/>
      <c r="Y462" s="83">
        <f>+F462+L462+R462</f>
        <v>1.12</v>
      </c>
      <c r="Z462" s="361"/>
      <c r="AA462" s="82">
        <f>+Y462-Z462</f>
        <v>1.12</v>
      </c>
    </row>
    <row r="463" spans="1:27" ht="14.25">
      <c r="A463" s="473" t="s">
        <v>394</v>
      </c>
      <c r="B463" s="508" t="s">
        <v>108</v>
      </c>
      <c r="C463" s="93" t="s">
        <v>19</v>
      </c>
      <c r="D463" s="85">
        <v>1.12</v>
      </c>
      <c r="E463" s="85">
        <v>0</v>
      </c>
      <c r="F463" s="84">
        <f>+D463+E463</f>
        <v>1.12</v>
      </c>
      <c r="G463" s="42">
        <v>92</v>
      </c>
      <c r="H463" s="92">
        <v>7.142857142857142</v>
      </c>
      <c r="I463" s="101"/>
      <c r="J463" s="86"/>
      <c r="K463" s="87"/>
      <c r="L463" s="88">
        <f>+J463+K463</f>
        <v>0</v>
      </c>
      <c r="M463" s="46"/>
      <c r="N463" s="89"/>
      <c r="O463" s="77"/>
      <c r="P463" s="26"/>
      <c r="Q463" s="26"/>
      <c r="R463" s="90">
        <f>+P463+Q463</f>
        <v>0</v>
      </c>
      <c r="S463" s="27"/>
      <c r="T463" s="233"/>
      <c r="U463" s="182">
        <f>+H463+N463+T463</f>
        <v>7.142857142857142</v>
      </c>
      <c r="V463" s="190"/>
      <c r="W463" s="413">
        <f>+U463-V463</f>
        <v>7.142857142857142</v>
      </c>
      <c r="X463" s="20"/>
      <c r="Y463" s="83">
        <f>+F463+L463+R463</f>
        <v>1.12</v>
      </c>
      <c r="Z463" s="361"/>
      <c r="AA463" s="82">
        <f>+Y463-Z463</f>
        <v>1.12</v>
      </c>
    </row>
    <row r="464" spans="1:27" ht="14.25">
      <c r="A464" s="198" t="s">
        <v>517</v>
      </c>
      <c r="B464" s="214" t="s">
        <v>518</v>
      </c>
      <c r="C464" s="73"/>
      <c r="D464" s="23"/>
      <c r="E464" s="23"/>
      <c r="F464" s="84">
        <f>+D464+E464</f>
        <v>0</v>
      </c>
      <c r="G464" s="23"/>
      <c r="H464" s="414"/>
      <c r="I464" s="101" t="s">
        <v>19</v>
      </c>
      <c r="J464" s="86">
        <v>0</v>
      </c>
      <c r="K464" s="87">
        <v>0</v>
      </c>
      <c r="L464" s="88">
        <f>+J464+K464</f>
        <v>0</v>
      </c>
      <c r="M464" s="46">
        <v>187</v>
      </c>
      <c r="N464" s="89">
        <v>7.000000000000001</v>
      </c>
      <c r="O464" s="275"/>
      <c r="P464" s="90"/>
      <c r="Q464" s="209"/>
      <c r="R464" s="90">
        <f>+P464+Q464</f>
        <v>0</v>
      </c>
      <c r="S464" s="210"/>
      <c r="T464" s="276"/>
      <c r="U464" s="182">
        <f>+H464+N464+T464</f>
        <v>7.000000000000001</v>
      </c>
      <c r="V464" s="190"/>
      <c r="W464" s="413">
        <f>+U464-V464</f>
        <v>7.000000000000001</v>
      </c>
      <c r="X464" s="20"/>
      <c r="Y464" s="83">
        <f>+F464+L464+R464</f>
        <v>0</v>
      </c>
      <c r="Z464" s="361"/>
      <c r="AA464" s="82">
        <f>+Y464-Z464</f>
        <v>0</v>
      </c>
    </row>
    <row r="465" spans="1:27" ht="14.25">
      <c r="A465" s="199" t="s">
        <v>647</v>
      </c>
      <c r="B465" s="214" t="s">
        <v>648</v>
      </c>
      <c r="C465" s="73"/>
      <c r="D465" s="40"/>
      <c r="E465" s="40"/>
      <c r="F465" s="84">
        <f>+D465+E465</f>
        <v>0</v>
      </c>
      <c r="G465" s="42"/>
      <c r="H465" s="415"/>
      <c r="I465" s="101" t="s">
        <v>19</v>
      </c>
      <c r="J465" s="86">
        <v>0</v>
      </c>
      <c r="K465" s="87">
        <v>0</v>
      </c>
      <c r="L465" s="88">
        <v>0</v>
      </c>
      <c r="M465" s="46">
        <v>187</v>
      </c>
      <c r="N465" s="89">
        <v>7.000000000000001</v>
      </c>
      <c r="O465" s="142"/>
      <c r="P465" s="90"/>
      <c r="Q465" s="102"/>
      <c r="R465" s="90">
        <f>+P465+Q465</f>
        <v>0</v>
      </c>
      <c r="S465" s="103"/>
      <c r="T465" s="230"/>
      <c r="U465" s="182">
        <f>+H465+N465+T465</f>
        <v>7.000000000000001</v>
      </c>
      <c r="V465" s="190"/>
      <c r="W465" s="413">
        <f>+U465-V465</f>
        <v>7.000000000000001</v>
      </c>
      <c r="X465" s="20"/>
      <c r="Y465" s="83">
        <f>+F465+L465+R465</f>
        <v>0</v>
      </c>
      <c r="Z465" s="361"/>
      <c r="AA465" s="82">
        <f>+Y465-Z465</f>
        <v>0</v>
      </c>
    </row>
    <row r="466" spans="1:27" ht="14.25">
      <c r="A466" s="198" t="s">
        <v>430</v>
      </c>
      <c r="B466" s="214" t="s">
        <v>36</v>
      </c>
      <c r="C466" s="93"/>
      <c r="D466" s="85"/>
      <c r="E466" s="85"/>
      <c r="F466" s="84">
        <f>+D466+E466</f>
        <v>0</v>
      </c>
      <c r="G466" s="42"/>
      <c r="H466" s="227"/>
      <c r="I466" s="101" t="s">
        <v>19</v>
      </c>
      <c r="J466" s="86">
        <v>0</v>
      </c>
      <c r="K466" s="87">
        <v>0</v>
      </c>
      <c r="L466" s="88">
        <f>+J466+K466</f>
        <v>0</v>
      </c>
      <c r="M466" s="46">
        <v>187</v>
      </c>
      <c r="N466" s="89">
        <v>7.000000000000001</v>
      </c>
      <c r="O466" s="79"/>
      <c r="P466" s="30"/>
      <c r="Q466" s="31"/>
      <c r="R466" s="90">
        <f>+P466+Q466</f>
        <v>0</v>
      </c>
      <c r="S466" s="32"/>
      <c r="T466" s="232"/>
      <c r="U466" s="182">
        <f>+H466+N466+T466</f>
        <v>7.000000000000001</v>
      </c>
      <c r="V466" s="190"/>
      <c r="W466" s="413">
        <f>+U466-V466</f>
        <v>7.000000000000001</v>
      </c>
      <c r="X466" s="20"/>
      <c r="Y466" s="83">
        <f>+F466+L466+R466</f>
        <v>0</v>
      </c>
      <c r="Z466" s="361"/>
      <c r="AA466" s="82">
        <f>+Y466-Z466</f>
        <v>0</v>
      </c>
    </row>
    <row r="467" spans="1:27" ht="14.25">
      <c r="A467" s="199" t="s">
        <v>686</v>
      </c>
      <c r="B467" s="214" t="s">
        <v>516</v>
      </c>
      <c r="C467" s="93"/>
      <c r="D467" s="85"/>
      <c r="E467" s="85"/>
      <c r="F467" s="84">
        <f>+D467+E467</f>
        <v>0</v>
      </c>
      <c r="G467" s="42"/>
      <c r="H467" s="227"/>
      <c r="I467" s="75" t="s">
        <v>19</v>
      </c>
      <c r="J467" s="44">
        <v>0</v>
      </c>
      <c r="K467" s="45">
        <v>0</v>
      </c>
      <c r="L467" s="88">
        <v>0</v>
      </c>
      <c r="M467" s="46">
        <v>187</v>
      </c>
      <c r="N467" s="47">
        <v>7.000000000000001</v>
      </c>
      <c r="O467" s="76"/>
      <c r="P467" s="66"/>
      <c r="Q467" s="66"/>
      <c r="R467" s="90">
        <f>+P467+Q467</f>
        <v>0</v>
      </c>
      <c r="S467" s="67"/>
      <c r="T467" s="231"/>
      <c r="U467" s="182">
        <f>+H467+N467+T467</f>
        <v>7.000000000000001</v>
      </c>
      <c r="V467" s="190"/>
      <c r="W467" s="413">
        <f>+U467-V467</f>
        <v>7.000000000000001</v>
      </c>
      <c r="X467" s="20"/>
      <c r="Y467" s="83">
        <f>+F467+L467+R467</f>
        <v>0</v>
      </c>
      <c r="Z467" s="361"/>
      <c r="AA467" s="82">
        <f>+Y467-Z467</f>
        <v>0</v>
      </c>
    </row>
    <row r="468" spans="1:27" ht="14.25">
      <c r="A468" s="199" t="s">
        <v>671</v>
      </c>
      <c r="B468" s="214" t="s">
        <v>227</v>
      </c>
      <c r="C468" s="93"/>
      <c r="D468" s="85"/>
      <c r="E468" s="85"/>
      <c r="F468" s="84">
        <f>+D468+E468</f>
        <v>0</v>
      </c>
      <c r="G468" s="42"/>
      <c r="H468" s="228"/>
      <c r="I468" s="75" t="s">
        <v>19</v>
      </c>
      <c r="J468" s="44">
        <v>0</v>
      </c>
      <c r="K468" s="45">
        <v>0</v>
      </c>
      <c r="L468" s="88">
        <v>0</v>
      </c>
      <c r="M468" s="46">
        <v>187</v>
      </c>
      <c r="N468" s="47">
        <v>7.000000000000001</v>
      </c>
      <c r="O468" s="79"/>
      <c r="P468" s="30"/>
      <c r="Q468" s="31"/>
      <c r="R468" s="90">
        <f>+P468+Q468</f>
        <v>0</v>
      </c>
      <c r="S468" s="32"/>
      <c r="T468" s="232"/>
      <c r="U468" s="182">
        <f>+H468+N468+T468</f>
        <v>7.000000000000001</v>
      </c>
      <c r="V468" s="190"/>
      <c r="W468" s="413">
        <f>+U468-V468</f>
        <v>7.000000000000001</v>
      </c>
      <c r="X468" s="20"/>
      <c r="Y468" s="83">
        <f>+F468+L468+R468</f>
        <v>0</v>
      </c>
      <c r="Z468" s="361"/>
      <c r="AA468" s="82">
        <f>+Y468-Z468</f>
        <v>0</v>
      </c>
    </row>
    <row r="469" spans="1:27" ht="14.25">
      <c r="A469" s="317" t="s">
        <v>260</v>
      </c>
      <c r="B469" s="213" t="s">
        <v>588</v>
      </c>
      <c r="C469" s="73"/>
      <c r="D469" s="23"/>
      <c r="E469" s="23"/>
      <c r="F469" s="84">
        <f>+D469+E469</f>
        <v>0</v>
      </c>
      <c r="G469" s="23"/>
      <c r="H469" s="414"/>
      <c r="I469" s="101" t="s">
        <v>9</v>
      </c>
      <c r="J469" s="86">
        <v>0</v>
      </c>
      <c r="K469" s="87">
        <v>0</v>
      </c>
      <c r="L469" s="88">
        <v>0</v>
      </c>
      <c r="M469" s="46">
        <v>187</v>
      </c>
      <c r="N469" s="89">
        <v>7.000000000000001</v>
      </c>
      <c r="O469" s="275"/>
      <c r="P469" s="90"/>
      <c r="Q469" s="209"/>
      <c r="R469" s="90">
        <f>+P469+Q469</f>
        <v>0</v>
      </c>
      <c r="S469" s="210"/>
      <c r="T469" s="276"/>
      <c r="U469" s="182">
        <f>+H469+N469+T469</f>
        <v>7.000000000000001</v>
      </c>
      <c r="V469" s="190"/>
      <c r="W469" s="413">
        <f>+U469-V469</f>
        <v>7.000000000000001</v>
      </c>
      <c r="X469" s="20"/>
      <c r="Y469" s="83">
        <f>+F469+L469+R469</f>
        <v>0</v>
      </c>
      <c r="Z469" s="361"/>
      <c r="AA469" s="82">
        <f>+Y469-Z469</f>
        <v>0</v>
      </c>
    </row>
    <row r="470" spans="1:27" ht="14.25">
      <c r="A470" s="198" t="s">
        <v>229</v>
      </c>
      <c r="B470" s="214" t="s">
        <v>36</v>
      </c>
      <c r="C470" s="93"/>
      <c r="D470" s="85"/>
      <c r="E470" s="85"/>
      <c r="F470" s="84">
        <f>+D470+E470</f>
        <v>0</v>
      </c>
      <c r="G470" s="42"/>
      <c r="H470" s="227"/>
      <c r="I470" s="75" t="s">
        <v>9</v>
      </c>
      <c r="J470" s="24">
        <v>0</v>
      </c>
      <c r="K470" s="24">
        <v>0</v>
      </c>
      <c r="L470" s="88">
        <f>+J470+K470</f>
        <v>0</v>
      </c>
      <c r="M470" s="24">
        <v>187</v>
      </c>
      <c r="N470" s="418">
        <v>7.000000000000001</v>
      </c>
      <c r="O470" s="275"/>
      <c r="P470" s="90"/>
      <c r="Q470" s="209"/>
      <c r="R470" s="90">
        <f>+P470+Q470</f>
        <v>0</v>
      </c>
      <c r="S470" s="210"/>
      <c r="T470" s="276"/>
      <c r="U470" s="182">
        <f>+H470+N470+T470</f>
        <v>7.000000000000001</v>
      </c>
      <c r="V470" s="190"/>
      <c r="W470" s="413">
        <f>+U470-V470</f>
        <v>7.000000000000001</v>
      </c>
      <c r="X470" s="20"/>
      <c r="Y470" s="83">
        <f>+F470+L470+R470</f>
        <v>0</v>
      </c>
      <c r="Z470" s="361"/>
      <c r="AA470" s="82">
        <f>+Y470-Z470</f>
        <v>0</v>
      </c>
    </row>
    <row r="471" spans="1:27" ht="14.25">
      <c r="A471" s="199" t="s">
        <v>570</v>
      </c>
      <c r="B471" s="214" t="s">
        <v>502</v>
      </c>
      <c r="C471" s="93"/>
      <c r="D471" s="85"/>
      <c r="E471" s="85"/>
      <c r="F471" s="84">
        <f>+D471+E471</f>
        <v>0</v>
      </c>
      <c r="G471" s="42"/>
      <c r="H471" s="228"/>
      <c r="I471" s="75" t="s">
        <v>19</v>
      </c>
      <c r="J471" s="24">
        <v>0</v>
      </c>
      <c r="K471" s="24">
        <v>0</v>
      </c>
      <c r="L471" s="88">
        <v>0</v>
      </c>
      <c r="M471" s="25">
        <v>187</v>
      </c>
      <c r="N471" s="418">
        <v>7.000000000000001</v>
      </c>
      <c r="O471" s="275"/>
      <c r="P471" s="90"/>
      <c r="Q471" s="209"/>
      <c r="R471" s="90">
        <f>+P471+Q471</f>
        <v>0</v>
      </c>
      <c r="S471" s="210"/>
      <c r="T471" s="276"/>
      <c r="U471" s="182">
        <f>+H471+N471+T471</f>
        <v>7.000000000000001</v>
      </c>
      <c r="V471" s="190"/>
      <c r="W471" s="413">
        <f>+U471-V471</f>
        <v>7.000000000000001</v>
      </c>
      <c r="X471" s="20"/>
      <c r="Y471" s="83">
        <f>+F471+L471+R471</f>
        <v>0</v>
      </c>
      <c r="Z471" s="361"/>
      <c r="AA471" s="82">
        <f>+Y471-Z471</f>
        <v>0</v>
      </c>
    </row>
    <row r="472" spans="1:27" ht="14.25">
      <c r="A472" s="197" t="s">
        <v>416</v>
      </c>
      <c r="B472" s="215" t="s">
        <v>97</v>
      </c>
      <c r="C472" s="73"/>
      <c r="D472" s="23"/>
      <c r="E472" s="23"/>
      <c r="F472" s="84">
        <f>+D472+E472</f>
        <v>0</v>
      </c>
      <c r="G472" s="23"/>
      <c r="H472" s="414"/>
      <c r="I472" s="101" t="s">
        <v>19</v>
      </c>
      <c r="J472" s="86">
        <v>0</v>
      </c>
      <c r="K472" s="87">
        <v>0</v>
      </c>
      <c r="L472" s="88">
        <f>+J472+K472</f>
        <v>0</v>
      </c>
      <c r="M472" s="46">
        <v>187</v>
      </c>
      <c r="N472" s="89">
        <v>7.000000000000001</v>
      </c>
      <c r="O472" s="275"/>
      <c r="P472" s="90"/>
      <c r="Q472" s="209"/>
      <c r="R472" s="90">
        <f>+P472+Q472</f>
        <v>0</v>
      </c>
      <c r="S472" s="210"/>
      <c r="T472" s="276"/>
      <c r="U472" s="182">
        <f>+H472+N472+T472</f>
        <v>7.000000000000001</v>
      </c>
      <c r="V472" s="190"/>
      <c r="W472" s="413">
        <f>+U472-V472</f>
        <v>7.000000000000001</v>
      </c>
      <c r="X472" s="20"/>
      <c r="Y472" s="83">
        <f>+F472+L472+R472</f>
        <v>0</v>
      </c>
      <c r="Z472" s="361"/>
      <c r="AA472" s="82">
        <f>+Y472-Z472</f>
        <v>0</v>
      </c>
    </row>
    <row r="473" spans="1:27" ht="14.25">
      <c r="A473" s="216" t="s">
        <v>699</v>
      </c>
      <c r="B473" s="213" t="s">
        <v>35</v>
      </c>
      <c r="C473" s="73"/>
      <c r="D473" s="23"/>
      <c r="E473" s="23"/>
      <c r="F473" s="84">
        <f>+D473+E473</f>
        <v>0</v>
      </c>
      <c r="G473" s="23"/>
      <c r="H473" s="414"/>
      <c r="I473" s="101" t="s">
        <v>19</v>
      </c>
      <c r="J473" s="86">
        <v>0</v>
      </c>
      <c r="K473" s="87">
        <v>0</v>
      </c>
      <c r="L473" s="88">
        <v>0</v>
      </c>
      <c r="M473" s="46">
        <v>187</v>
      </c>
      <c r="N473" s="89">
        <v>7.000000000000001</v>
      </c>
      <c r="O473" s="275"/>
      <c r="P473" s="90"/>
      <c r="Q473" s="209"/>
      <c r="R473" s="90">
        <f>+P473+Q473</f>
        <v>0</v>
      </c>
      <c r="S473" s="210"/>
      <c r="T473" s="276"/>
      <c r="U473" s="182">
        <f>+H473+N473+T473</f>
        <v>7.000000000000001</v>
      </c>
      <c r="V473" s="190"/>
      <c r="W473" s="413">
        <f>+U473-V473</f>
        <v>7.000000000000001</v>
      </c>
      <c r="X473" s="20"/>
      <c r="Y473" s="83">
        <f>+F473+L473+R473</f>
        <v>0</v>
      </c>
      <c r="Z473" s="361"/>
      <c r="AA473" s="82">
        <f>+Y473-Z473</f>
        <v>0</v>
      </c>
    </row>
    <row r="474" spans="1:27" ht="14.25">
      <c r="A474" s="198" t="s">
        <v>461</v>
      </c>
      <c r="B474" s="214" t="s">
        <v>36</v>
      </c>
      <c r="C474" s="73"/>
      <c r="D474" s="40"/>
      <c r="E474" s="40"/>
      <c r="F474" s="84">
        <f>+D474+E474</f>
        <v>0</v>
      </c>
      <c r="G474" s="42"/>
      <c r="H474" s="415"/>
      <c r="I474" s="101" t="s">
        <v>19</v>
      </c>
      <c r="J474" s="86">
        <v>0</v>
      </c>
      <c r="K474" s="87">
        <v>0</v>
      </c>
      <c r="L474" s="88">
        <f>+J474+K474</f>
        <v>0</v>
      </c>
      <c r="M474" s="46">
        <v>187</v>
      </c>
      <c r="N474" s="89">
        <v>7.000000000000001</v>
      </c>
      <c r="O474" s="78"/>
      <c r="P474" s="34"/>
      <c r="Q474" s="34"/>
      <c r="R474" s="90">
        <f>+P474+Q474</f>
        <v>0</v>
      </c>
      <c r="S474" s="34"/>
      <c r="T474" s="234"/>
      <c r="U474" s="182">
        <f>+H474+N474+T474</f>
        <v>7.000000000000001</v>
      </c>
      <c r="V474" s="190"/>
      <c r="W474" s="413">
        <f>+U474-V474</f>
        <v>7.000000000000001</v>
      </c>
      <c r="X474" s="20"/>
      <c r="Y474" s="83">
        <f>+F474+L474+R474</f>
        <v>0</v>
      </c>
      <c r="Z474" s="361"/>
      <c r="AA474" s="82">
        <f>+Y474-Z474</f>
        <v>0</v>
      </c>
    </row>
    <row r="475" spans="1:27" ht="14.25">
      <c r="A475" s="199" t="s">
        <v>733</v>
      </c>
      <c r="B475" s="213" t="s">
        <v>104</v>
      </c>
      <c r="C475" s="93"/>
      <c r="D475" s="85"/>
      <c r="E475" s="85"/>
      <c r="F475" s="84">
        <f>+D475+E475</f>
        <v>0</v>
      </c>
      <c r="G475" s="42"/>
      <c r="H475" s="227"/>
      <c r="I475" s="101" t="s">
        <v>19</v>
      </c>
      <c r="J475" s="86">
        <v>0</v>
      </c>
      <c r="K475" s="87">
        <v>0</v>
      </c>
      <c r="L475" s="88">
        <v>0</v>
      </c>
      <c r="M475" s="46">
        <v>187</v>
      </c>
      <c r="N475" s="89">
        <v>7.000000000000001</v>
      </c>
      <c r="O475" s="142"/>
      <c r="P475" s="90"/>
      <c r="Q475" s="102"/>
      <c r="R475" s="90">
        <f>+P475+Q475</f>
        <v>0</v>
      </c>
      <c r="S475" s="103"/>
      <c r="T475" s="230"/>
      <c r="U475" s="182">
        <f>+H475+N475+T475</f>
        <v>7.000000000000001</v>
      </c>
      <c r="V475" s="191"/>
      <c r="W475" s="413">
        <f>+U475-V475</f>
        <v>7.000000000000001</v>
      </c>
      <c r="X475" s="20"/>
      <c r="Y475" s="83">
        <f>+F475+L475+R475</f>
        <v>0</v>
      </c>
      <c r="Z475" s="186"/>
      <c r="AA475" s="82">
        <f>+Y475-Z475</f>
        <v>0</v>
      </c>
    </row>
    <row r="476" spans="1:27" ht="14.25">
      <c r="A476" s="198" t="s">
        <v>554</v>
      </c>
      <c r="B476" s="214" t="s">
        <v>88</v>
      </c>
      <c r="C476" s="73"/>
      <c r="D476" s="40"/>
      <c r="E476" s="40"/>
      <c r="F476" s="84">
        <f>+D476+E476</f>
        <v>0</v>
      </c>
      <c r="G476" s="42"/>
      <c r="H476" s="415"/>
      <c r="I476" s="101" t="s">
        <v>19</v>
      </c>
      <c r="J476" s="86">
        <v>0</v>
      </c>
      <c r="K476" s="87">
        <v>0</v>
      </c>
      <c r="L476" s="88">
        <f>+J476+K476</f>
        <v>0</v>
      </c>
      <c r="M476" s="46">
        <v>187</v>
      </c>
      <c r="N476" s="89">
        <v>7.000000000000001</v>
      </c>
      <c r="O476" s="142"/>
      <c r="P476" s="90"/>
      <c r="Q476" s="102"/>
      <c r="R476" s="90">
        <f>+P476+Q476</f>
        <v>0</v>
      </c>
      <c r="S476" s="103"/>
      <c r="T476" s="230"/>
      <c r="U476" s="182">
        <f>+H476+N476+T476</f>
        <v>7.000000000000001</v>
      </c>
      <c r="V476" s="190"/>
      <c r="W476" s="413">
        <f>+U476-V476</f>
        <v>7.000000000000001</v>
      </c>
      <c r="X476" s="20"/>
      <c r="Y476" s="83">
        <f>+F476+L476+R476</f>
        <v>0</v>
      </c>
      <c r="Z476" s="361"/>
      <c r="AA476" s="82">
        <f>+Y476-Z476</f>
        <v>0</v>
      </c>
    </row>
    <row r="477" spans="1:27" ht="14.25">
      <c r="A477" s="199" t="s">
        <v>625</v>
      </c>
      <c r="B477" s="213" t="s">
        <v>626</v>
      </c>
      <c r="C477" s="93"/>
      <c r="D477" s="85"/>
      <c r="E477" s="85"/>
      <c r="F477" s="84">
        <f>+D477+E477</f>
        <v>0</v>
      </c>
      <c r="G477" s="42"/>
      <c r="H477" s="227"/>
      <c r="I477" s="101" t="s">
        <v>19</v>
      </c>
      <c r="J477" s="86">
        <v>0</v>
      </c>
      <c r="K477" s="87">
        <v>0</v>
      </c>
      <c r="L477" s="88">
        <v>0</v>
      </c>
      <c r="M477" s="46">
        <v>187</v>
      </c>
      <c r="N477" s="89">
        <v>7.000000000000001</v>
      </c>
      <c r="O477" s="275"/>
      <c r="P477" s="90"/>
      <c r="Q477" s="209"/>
      <c r="R477" s="90">
        <f>+P477+Q477</f>
        <v>0</v>
      </c>
      <c r="S477" s="210"/>
      <c r="T477" s="276"/>
      <c r="U477" s="182">
        <f>+H477+N477+T477</f>
        <v>7.000000000000001</v>
      </c>
      <c r="V477" s="190"/>
      <c r="W477" s="413">
        <f>+U477-V477</f>
        <v>7.000000000000001</v>
      </c>
      <c r="X477" s="20"/>
      <c r="Y477" s="83">
        <f>+F477+L477+R477</f>
        <v>0</v>
      </c>
      <c r="Z477" s="361"/>
      <c r="AA477" s="82">
        <f>+Y477-Z477</f>
        <v>0</v>
      </c>
    </row>
    <row r="478" spans="1:27" ht="14.25">
      <c r="A478" s="198" t="s">
        <v>481</v>
      </c>
      <c r="B478" s="214" t="s">
        <v>33</v>
      </c>
      <c r="C478" s="73"/>
      <c r="D478" s="40"/>
      <c r="E478" s="40"/>
      <c r="F478" s="84">
        <f>+D478+E478</f>
        <v>0</v>
      </c>
      <c r="G478" s="42"/>
      <c r="H478" s="415"/>
      <c r="I478" s="101" t="s">
        <v>19</v>
      </c>
      <c r="J478" s="86">
        <v>0</v>
      </c>
      <c r="K478" s="87">
        <v>0</v>
      </c>
      <c r="L478" s="88">
        <f>+J478+K478</f>
        <v>0</v>
      </c>
      <c r="M478" s="46">
        <v>187</v>
      </c>
      <c r="N478" s="89">
        <v>7.000000000000001</v>
      </c>
      <c r="O478" s="77"/>
      <c r="P478" s="26"/>
      <c r="Q478" s="26"/>
      <c r="R478" s="90">
        <f>+P478+Q478</f>
        <v>0</v>
      </c>
      <c r="S478" s="27"/>
      <c r="T478" s="233"/>
      <c r="U478" s="182">
        <f>+H478+N478+T478</f>
        <v>7.000000000000001</v>
      </c>
      <c r="V478" s="190"/>
      <c r="W478" s="413">
        <f>+U478-V478</f>
        <v>7.000000000000001</v>
      </c>
      <c r="X478" s="20"/>
      <c r="Y478" s="83">
        <f>+F478+L478+R478</f>
        <v>0</v>
      </c>
      <c r="Z478" s="361"/>
      <c r="AA478" s="82">
        <f>+Y478-Z478</f>
        <v>0</v>
      </c>
    </row>
    <row r="479" spans="1:27" ht="14.25">
      <c r="A479" s="199" t="s">
        <v>595</v>
      </c>
      <c r="B479" s="338" t="s">
        <v>588</v>
      </c>
      <c r="C479" s="73"/>
      <c r="D479" s="23"/>
      <c r="E479" s="23"/>
      <c r="F479" s="84">
        <f>+D479+E479</f>
        <v>0</v>
      </c>
      <c r="G479" s="23"/>
      <c r="H479" s="414"/>
      <c r="I479" s="101" t="s">
        <v>19</v>
      </c>
      <c r="J479" s="86">
        <v>0</v>
      </c>
      <c r="K479" s="87">
        <v>0</v>
      </c>
      <c r="L479" s="88">
        <v>0</v>
      </c>
      <c r="M479" s="46">
        <v>187</v>
      </c>
      <c r="N479" s="89">
        <v>7.000000000000001</v>
      </c>
      <c r="O479" s="77"/>
      <c r="P479" s="26"/>
      <c r="Q479" s="26"/>
      <c r="R479" s="90">
        <f>+P479+Q479</f>
        <v>0</v>
      </c>
      <c r="S479" s="27"/>
      <c r="T479" s="233"/>
      <c r="U479" s="182">
        <f>+H479+N479+T479</f>
        <v>7.000000000000001</v>
      </c>
      <c r="V479" s="190"/>
      <c r="W479" s="413">
        <f>+U479-V479</f>
        <v>7.000000000000001</v>
      </c>
      <c r="X479" s="20"/>
      <c r="Y479" s="83">
        <f>+F479+L479+R479</f>
        <v>0</v>
      </c>
      <c r="Z479" s="361"/>
      <c r="AA479" s="82">
        <f>+Y479-Z479</f>
        <v>0</v>
      </c>
    </row>
    <row r="480" spans="1:27" ht="14.25">
      <c r="A480" s="199" t="s">
        <v>611</v>
      </c>
      <c r="B480" s="214" t="s">
        <v>33</v>
      </c>
      <c r="C480" s="73"/>
      <c r="D480" s="23"/>
      <c r="E480" s="23"/>
      <c r="F480" s="84">
        <f>+D480+E480</f>
        <v>0</v>
      </c>
      <c r="G480" s="23"/>
      <c r="H480" s="414"/>
      <c r="I480" s="101" t="s">
        <v>19</v>
      </c>
      <c r="J480" s="86">
        <v>0</v>
      </c>
      <c r="K480" s="87">
        <v>0</v>
      </c>
      <c r="L480" s="88">
        <v>0</v>
      </c>
      <c r="M480" s="46">
        <v>187</v>
      </c>
      <c r="N480" s="89">
        <v>7.000000000000001</v>
      </c>
      <c r="O480" s="78"/>
      <c r="P480" s="34"/>
      <c r="Q480" s="34"/>
      <c r="R480" s="90">
        <f>+P480+Q480</f>
        <v>0</v>
      </c>
      <c r="S480" s="34"/>
      <c r="T480" s="234"/>
      <c r="U480" s="182">
        <f>+H480+N480+T480</f>
        <v>7.000000000000001</v>
      </c>
      <c r="V480" s="190"/>
      <c r="W480" s="413">
        <f>+U480-V480</f>
        <v>7.000000000000001</v>
      </c>
      <c r="X480" s="20"/>
      <c r="Y480" s="83">
        <f>+F480+L480+R480</f>
        <v>0</v>
      </c>
      <c r="Z480" s="361"/>
      <c r="AA480" s="82">
        <f>+Y480-Z480</f>
        <v>0</v>
      </c>
    </row>
    <row r="481" spans="1:27" ht="14.25">
      <c r="A481" s="199" t="s">
        <v>724</v>
      </c>
      <c r="B481" s="214" t="s">
        <v>64</v>
      </c>
      <c r="C481" s="93"/>
      <c r="D481" s="85"/>
      <c r="E481" s="85"/>
      <c r="F481" s="84">
        <f>+D481+E481</f>
        <v>0</v>
      </c>
      <c r="G481" s="42"/>
      <c r="H481" s="227"/>
      <c r="I481" s="101" t="s">
        <v>8</v>
      </c>
      <c r="J481" s="86">
        <v>0</v>
      </c>
      <c r="K481" s="87">
        <v>0</v>
      </c>
      <c r="L481" s="88">
        <v>0</v>
      </c>
      <c r="M481" s="46">
        <v>187</v>
      </c>
      <c r="N481" s="89">
        <v>7.000000000000001</v>
      </c>
      <c r="O481" s="79"/>
      <c r="P481" s="30"/>
      <c r="Q481" s="31"/>
      <c r="R481" s="90">
        <f>+P481+Q481</f>
        <v>0</v>
      </c>
      <c r="S481" s="32"/>
      <c r="T481" s="232"/>
      <c r="U481" s="182">
        <f>+H481+N481+T481</f>
        <v>7.000000000000001</v>
      </c>
      <c r="V481" s="190"/>
      <c r="W481" s="413">
        <f>+U481-V481</f>
        <v>7.000000000000001</v>
      </c>
      <c r="X481" s="20"/>
      <c r="Y481" s="83">
        <f>+F481+L481+R481</f>
        <v>0</v>
      </c>
      <c r="Z481" s="361"/>
      <c r="AA481" s="82">
        <f>+Y481-Z481</f>
        <v>0</v>
      </c>
    </row>
    <row r="482" spans="1:27" ht="14.25">
      <c r="A482" s="198" t="s">
        <v>546</v>
      </c>
      <c r="B482" s="214" t="s">
        <v>64</v>
      </c>
      <c r="C482" s="93"/>
      <c r="D482" s="85"/>
      <c r="E482" s="85"/>
      <c r="F482" s="84">
        <f>+D482+E482</f>
        <v>0</v>
      </c>
      <c r="G482" s="42"/>
      <c r="H482" s="227"/>
      <c r="I482" s="101" t="s">
        <v>8</v>
      </c>
      <c r="J482" s="86">
        <v>0</v>
      </c>
      <c r="K482" s="87">
        <v>0</v>
      </c>
      <c r="L482" s="88">
        <f>+J482+K482</f>
        <v>0</v>
      </c>
      <c r="M482" s="46">
        <v>187</v>
      </c>
      <c r="N482" s="89">
        <v>7.000000000000001</v>
      </c>
      <c r="O482" s="76"/>
      <c r="P482" s="66"/>
      <c r="Q482" s="66"/>
      <c r="R482" s="90">
        <f>+P482+Q482</f>
        <v>0</v>
      </c>
      <c r="S482" s="67"/>
      <c r="T482" s="231"/>
      <c r="U482" s="182">
        <f>+H482+N482+T482</f>
        <v>7.000000000000001</v>
      </c>
      <c r="V482" s="190"/>
      <c r="W482" s="413">
        <f>+U482-V482</f>
        <v>7.000000000000001</v>
      </c>
      <c r="X482" s="20"/>
      <c r="Y482" s="83">
        <f>+F482+L482+R482</f>
        <v>0</v>
      </c>
      <c r="Z482" s="361"/>
      <c r="AA482" s="82">
        <f>+Y482-Z482</f>
        <v>0</v>
      </c>
    </row>
    <row r="483" spans="1:27" ht="14.25">
      <c r="A483" s="198" t="s">
        <v>499</v>
      </c>
      <c r="B483" s="214" t="s">
        <v>500</v>
      </c>
      <c r="C483" s="93"/>
      <c r="D483" s="85"/>
      <c r="E483" s="85"/>
      <c r="F483" s="84">
        <f>+D483+E483</f>
        <v>0</v>
      </c>
      <c r="G483" s="42"/>
      <c r="H483" s="227"/>
      <c r="I483" s="101" t="s">
        <v>19</v>
      </c>
      <c r="J483" s="86">
        <v>0</v>
      </c>
      <c r="K483" s="87">
        <v>0</v>
      </c>
      <c r="L483" s="88">
        <f>+J483+K483</f>
        <v>0</v>
      </c>
      <c r="M483" s="46">
        <v>187</v>
      </c>
      <c r="N483" s="89">
        <v>7.000000000000001</v>
      </c>
      <c r="O483" s="76"/>
      <c r="P483" s="66"/>
      <c r="Q483" s="66"/>
      <c r="R483" s="90">
        <f>+P483+Q483</f>
        <v>0</v>
      </c>
      <c r="S483" s="67"/>
      <c r="T483" s="231"/>
      <c r="U483" s="182">
        <f>+H483+N483+T483</f>
        <v>7.000000000000001</v>
      </c>
      <c r="V483" s="190"/>
      <c r="W483" s="413">
        <f>+U483-V483</f>
        <v>7.000000000000001</v>
      </c>
      <c r="X483" s="20"/>
      <c r="Y483" s="83">
        <f>+F483+L483+R483</f>
        <v>0</v>
      </c>
      <c r="Z483" s="361"/>
      <c r="AA483" s="82">
        <f>+Y483-Z483</f>
        <v>0</v>
      </c>
    </row>
    <row r="484" spans="1:27" ht="14.25">
      <c r="A484" s="198" t="s">
        <v>490</v>
      </c>
      <c r="B484" s="214" t="s">
        <v>113</v>
      </c>
      <c r="C484" s="73"/>
      <c r="D484" s="23"/>
      <c r="E484" s="23"/>
      <c r="F484" s="84">
        <f>+D484+E484</f>
        <v>0</v>
      </c>
      <c r="G484" s="23"/>
      <c r="H484" s="414"/>
      <c r="I484" s="101" t="s">
        <v>19</v>
      </c>
      <c r="J484" s="86">
        <v>0</v>
      </c>
      <c r="K484" s="87">
        <v>0</v>
      </c>
      <c r="L484" s="88">
        <f>+J484+K484</f>
        <v>0</v>
      </c>
      <c r="M484" s="46">
        <v>187</v>
      </c>
      <c r="N484" s="89">
        <v>7.000000000000001</v>
      </c>
      <c r="O484" s="275"/>
      <c r="P484" s="90"/>
      <c r="Q484" s="209"/>
      <c r="R484" s="90">
        <f>+P484+Q484</f>
        <v>0</v>
      </c>
      <c r="S484" s="210"/>
      <c r="T484" s="276"/>
      <c r="U484" s="182">
        <f>+H484+N484+T484</f>
        <v>7.000000000000001</v>
      </c>
      <c r="V484" s="190"/>
      <c r="W484" s="413">
        <f>+U484-V484</f>
        <v>7.000000000000001</v>
      </c>
      <c r="X484" s="20"/>
      <c r="Y484" s="83">
        <f>+F484+L484+R484</f>
        <v>0</v>
      </c>
      <c r="Z484" s="361"/>
      <c r="AA484" s="82">
        <f>+Y484-Z484</f>
        <v>0</v>
      </c>
    </row>
    <row r="485" spans="1:27" ht="14.25">
      <c r="A485" s="199" t="s">
        <v>659</v>
      </c>
      <c r="B485" s="338" t="s">
        <v>660</v>
      </c>
      <c r="C485" s="73"/>
      <c r="D485" s="23"/>
      <c r="E485" s="23"/>
      <c r="F485" s="84">
        <f>+D485+E485</f>
        <v>0</v>
      </c>
      <c r="G485" s="23"/>
      <c r="H485" s="414"/>
      <c r="I485" s="101" t="s">
        <v>19</v>
      </c>
      <c r="J485" s="86">
        <v>0</v>
      </c>
      <c r="K485" s="87">
        <v>0</v>
      </c>
      <c r="L485" s="88">
        <v>0</v>
      </c>
      <c r="M485" s="46">
        <v>187</v>
      </c>
      <c r="N485" s="89">
        <v>7.000000000000001</v>
      </c>
      <c r="O485" s="76"/>
      <c r="P485" s="66"/>
      <c r="Q485" s="66"/>
      <c r="R485" s="90">
        <f>+P485+Q485</f>
        <v>0</v>
      </c>
      <c r="S485" s="67"/>
      <c r="T485" s="231"/>
      <c r="U485" s="182">
        <f>+H485+N485+T485</f>
        <v>7.000000000000001</v>
      </c>
      <c r="V485" s="190"/>
      <c r="W485" s="413">
        <f>+U485-V485</f>
        <v>7.000000000000001</v>
      </c>
      <c r="X485" s="20"/>
      <c r="Y485" s="83">
        <f>+F485+L485+R485</f>
        <v>0</v>
      </c>
      <c r="Z485" s="361"/>
      <c r="AA485" s="82">
        <f>+Y485-Z485</f>
        <v>0</v>
      </c>
    </row>
    <row r="486" spans="1:27" ht="14.25">
      <c r="A486" s="198" t="s">
        <v>445</v>
      </c>
      <c r="B486" s="214" t="s">
        <v>33</v>
      </c>
      <c r="C486" s="93"/>
      <c r="D486" s="85"/>
      <c r="E486" s="85"/>
      <c r="F486" s="84">
        <f>+D486+E486</f>
        <v>0</v>
      </c>
      <c r="G486" s="42"/>
      <c r="H486" s="227"/>
      <c r="I486" s="101" t="s">
        <v>19</v>
      </c>
      <c r="J486" s="86">
        <v>0</v>
      </c>
      <c r="K486" s="87">
        <v>0</v>
      </c>
      <c r="L486" s="88">
        <f>+J486+K486</f>
        <v>0</v>
      </c>
      <c r="M486" s="46">
        <v>187</v>
      </c>
      <c r="N486" s="89">
        <v>7.000000000000001</v>
      </c>
      <c r="O486" s="77"/>
      <c r="P486" s="26"/>
      <c r="Q486" s="26"/>
      <c r="R486" s="90">
        <f>+P486+Q486</f>
        <v>0</v>
      </c>
      <c r="S486" s="27"/>
      <c r="T486" s="233"/>
      <c r="U486" s="182">
        <f>+H486+N486+T486</f>
        <v>7.000000000000001</v>
      </c>
      <c r="V486" s="190"/>
      <c r="W486" s="413">
        <f>+U486-V486</f>
        <v>7.000000000000001</v>
      </c>
      <c r="X486" s="20"/>
      <c r="Y486" s="83">
        <f>+F486+L486+R486</f>
        <v>0</v>
      </c>
      <c r="Z486" s="361"/>
      <c r="AA486" s="82">
        <f>+Y486-Z486</f>
        <v>0</v>
      </c>
    </row>
    <row r="487" spans="1:27" ht="14.25">
      <c r="A487" s="199" t="s">
        <v>742</v>
      </c>
      <c r="B487" s="214" t="s">
        <v>35</v>
      </c>
      <c r="C487" s="73"/>
      <c r="D487" s="40"/>
      <c r="E487" s="40"/>
      <c r="F487" s="84">
        <f>+D487+E487</f>
        <v>0</v>
      </c>
      <c r="G487" s="42"/>
      <c r="H487" s="415"/>
      <c r="I487" s="101" t="s">
        <v>19</v>
      </c>
      <c r="J487" s="86">
        <v>0</v>
      </c>
      <c r="K487" s="87">
        <v>0</v>
      </c>
      <c r="L487" s="88">
        <v>0</v>
      </c>
      <c r="M487" s="46">
        <v>187</v>
      </c>
      <c r="N487" s="89">
        <v>7.000000000000001</v>
      </c>
      <c r="O487" s="78"/>
      <c r="P487" s="34"/>
      <c r="Q487" s="34"/>
      <c r="R487" s="90">
        <f>+P487+Q487</f>
        <v>0</v>
      </c>
      <c r="S487" s="34"/>
      <c r="T487" s="234"/>
      <c r="U487" s="182">
        <f>+H487+N487+T487</f>
        <v>7.000000000000001</v>
      </c>
      <c r="V487" s="190"/>
      <c r="W487" s="413">
        <f>+U487-V487</f>
        <v>7.000000000000001</v>
      </c>
      <c r="X487" s="20"/>
      <c r="Y487" s="83">
        <f>+F487+L487+R487</f>
        <v>0</v>
      </c>
      <c r="Z487" s="361"/>
      <c r="AA487" s="82">
        <f>+Y487-Z487</f>
        <v>0</v>
      </c>
    </row>
    <row r="488" spans="1:27" ht="14.25">
      <c r="A488" s="473" t="s">
        <v>369</v>
      </c>
      <c r="B488" s="508" t="s">
        <v>33</v>
      </c>
      <c r="C488" s="93" t="s">
        <v>19</v>
      </c>
      <c r="D488" s="85">
        <v>0</v>
      </c>
      <c r="E488" s="85">
        <v>0</v>
      </c>
      <c r="F488" s="84">
        <f>+D488+E488</f>
        <v>0</v>
      </c>
      <c r="G488" s="42">
        <v>94</v>
      </c>
      <c r="H488" s="261">
        <v>5.1020408163265305</v>
      </c>
      <c r="I488" s="101"/>
      <c r="J488" s="86"/>
      <c r="K488" s="87"/>
      <c r="L488" s="88">
        <f>+J488+K488</f>
        <v>0</v>
      </c>
      <c r="M488" s="46"/>
      <c r="N488" s="89"/>
      <c r="O488" s="275"/>
      <c r="P488" s="90"/>
      <c r="Q488" s="209"/>
      <c r="R488" s="90">
        <f>+P488+Q488</f>
        <v>0</v>
      </c>
      <c r="S488" s="210"/>
      <c r="T488" s="276"/>
      <c r="U488" s="182">
        <f>+H488+N488+T488</f>
        <v>5.1020408163265305</v>
      </c>
      <c r="V488" s="191"/>
      <c r="W488" s="413">
        <f>+U488-V488</f>
        <v>5.1020408163265305</v>
      </c>
      <c r="X488" s="20"/>
      <c r="Y488" s="83">
        <f>+F488+L488+R488</f>
        <v>0</v>
      </c>
      <c r="Z488" s="186"/>
      <c r="AA488" s="82">
        <f>+Y488-Z488</f>
        <v>0</v>
      </c>
    </row>
    <row r="489" spans="1:27" ht="14.25">
      <c r="A489" s="473" t="s">
        <v>360</v>
      </c>
      <c r="B489" s="508" t="s">
        <v>37</v>
      </c>
      <c r="C489" s="93" t="s">
        <v>19</v>
      </c>
      <c r="D489" s="85">
        <v>0</v>
      </c>
      <c r="E489" s="85">
        <v>0</v>
      </c>
      <c r="F489" s="84">
        <f>+D489+E489</f>
        <v>0</v>
      </c>
      <c r="G489" s="42">
        <v>94</v>
      </c>
      <c r="H489" s="92">
        <v>5.1020408163265305</v>
      </c>
      <c r="I489" s="101"/>
      <c r="J489" s="86"/>
      <c r="K489" s="87"/>
      <c r="L489" s="88">
        <f>+J489+K489</f>
        <v>0</v>
      </c>
      <c r="M489" s="46"/>
      <c r="N489" s="89"/>
      <c r="O489" s="275"/>
      <c r="P489" s="90"/>
      <c r="Q489" s="209"/>
      <c r="R489" s="90">
        <f>+P489+Q489</f>
        <v>0</v>
      </c>
      <c r="S489" s="210"/>
      <c r="T489" s="276"/>
      <c r="U489" s="182">
        <f>+H489+N489+T489</f>
        <v>5.1020408163265305</v>
      </c>
      <c r="V489" s="190"/>
      <c r="W489" s="413">
        <f>+U489-V489</f>
        <v>5.1020408163265305</v>
      </c>
      <c r="X489" s="20"/>
      <c r="Y489" s="83">
        <f>+F489+L489+R489</f>
        <v>0</v>
      </c>
      <c r="Z489" s="361"/>
      <c r="AA489" s="82">
        <f>+Y489-Z489</f>
        <v>0</v>
      </c>
    </row>
    <row r="490" spans="1:27" ht="14.25">
      <c r="A490" s="473" t="s">
        <v>355</v>
      </c>
      <c r="B490" s="508" t="s">
        <v>32</v>
      </c>
      <c r="C490" s="93" t="s">
        <v>19</v>
      </c>
      <c r="D490" s="85">
        <v>0</v>
      </c>
      <c r="E490" s="85">
        <v>0</v>
      </c>
      <c r="F490" s="84">
        <f>+D490+E490</f>
        <v>0</v>
      </c>
      <c r="G490" s="42">
        <v>94</v>
      </c>
      <c r="H490" s="92">
        <v>5.1020408163265305</v>
      </c>
      <c r="I490" s="101"/>
      <c r="J490" s="86"/>
      <c r="K490" s="87"/>
      <c r="L490" s="88">
        <f>+J490+K490</f>
        <v>0</v>
      </c>
      <c r="M490" s="46"/>
      <c r="N490" s="89"/>
      <c r="O490" s="275"/>
      <c r="P490" s="90"/>
      <c r="Q490" s="209"/>
      <c r="R490" s="90">
        <f>+P490+Q490</f>
        <v>0</v>
      </c>
      <c r="S490" s="210"/>
      <c r="T490" s="276"/>
      <c r="U490" s="182">
        <f>+H490+N490+T490</f>
        <v>5.1020408163265305</v>
      </c>
      <c r="V490" s="190"/>
      <c r="W490" s="413">
        <f>+U490-V490</f>
        <v>5.1020408163265305</v>
      </c>
      <c r="X490" s="20"/>
      <c r="Y490" s="83">
        <f>+F490+L490+R490</f>
        <v>0</v>
      </c>
      <c r="Z490" s="361"/>
      <c r="AA490" s="82">
        <f>+Y490-Z490</f>
        <v>0</v>
      </c>
    </row>
    <row r="491" spans="1:27" ht="14.25">
      <c r="A491" s="473" t="s">
        <v>386</v>
      </c>
      <c r="B491" s="508" t="s">
        <v>127</v>
      </c>
      <c r="C491" s="93" t="s">
        <v>19</v>
      </c>
      <c r="D491" s="85">
        <v>0</v>
      </c>
      <c r="E491" s="85">
        <v>0</v>
      </c>
      <c r="F491" s="84">
        <f>+D491+E491</f>
        <v>0</v>
      </c>
      <c r="G491" s="42">
        <v>94</v>
      </c>
      <c r="H491" s="92">
        <v>5.1020408163265305</v>
      </c>
      <c r="I491" s="101"/>
      <c r="J491" s="86"/>
      <c r="K491" s="87"/>
      <c r="L491" s="88">
        <f>+J491+K491</f>
        <v>0</v>
      </c>
      <c r="M491" s="46"/>
      <c r="N491" s="89"/>
      <c r="O491" s="275"/>
      <c r="P491" s="90"/>
      <c r="Q491" s="209"/>
      <c r="R491" s="90">
        <f>+P491+Q491</f>
        <v>0</v>
      </c>
      <c r="S491" s="210"/>
      <c r="T491" s="276"/>
      <c r="U491" s="182">
        <f>+H491+N491+T491</f>
        <v>5.1020408163265305</v>
      </c>
      <c r="V491" s="193"/>
      <c r="W491" s="413">
        <f>+U491-V491</f>
        <v>5.1020408163265305</v>
      </c>
      <c r="X491" s="20"/>
      <c r="Y491" s="83">
        <f>+F491+L491+R491</f>
        <v>0</v>
      </c>
      <c r="Z491" s="187"/>
      <c r="AA491" s="82">
        <f>+Y491-Z491</f>
        <v>0</v>
      </c>
    </row>
    <row r="492" spans="1:27" ht="14.25">
      <c r="A492" s="473" t="s">
        <v>181</v>
      </c>
      <c r="B492" s="508" t="s">
        <v>182</v>
      </c>
      <c r="C492" s="93" t="s">
        <v>19</v>
      </c>
      <c r="D492" s="85">
        <v>0</v>
      </c>
      <c r="E492" s="85">
        <v>0</v>
      </c>
      <c r="F492" s="84">
        <f>+D492+E492</f>
        <v>0</v>
      </c>
      <c r="G492" s="42">
        <v>94</v>
      </c>
      <c r="H492" s="92">
        <v>5.1020408163265305</v>
      </c>
      <c r="I492" s="101"/>
      <c r="J492" s="86"/>
      <c r="K492" s="87"/>
      <c r="L492" s="88">
        <f>+J492+K492</f>
        <v>0</v>
      </c>
      <c r="M492" s="46"/>
      <c r="N492" s="89"/>
      <c r="O492" s="275"/>
      <c r="P492" s="90"/>
      <c r="Q492" s="209"/>
      <c r="R492" s="90">
        <f>+P492+Q492</f>
        <v>0</v>
      </c>
      <c r="S492" s="210"/>
      <c r="T492" s="276"/>
      <c r="U492" s="182">
        <f>+H492+N492+T492</f>
        <v>5.1020408163265305</v>
      </c>
      <c r="V492" s="189"/>
      <c r="W492" s="413">
        <f>+U492-V492</f>
        <v>5.1020408163265305</v>
      </c>
      <c r="X492" s="20"/>
      <c r="Y492" s="83">
        <f>+F492+L492+R492</f>
        <v>0</v>
      </c>
      <c r="Z492" s="185"/>
      <c r="AA492" s="82">
        <f>+Y492-Z492</f>
        <v>0</v>
      </c>
    </row>
    <row r="493" spans="1:27" ht="14.25">
      <c r="A493" s="473" t="s">
        <v>397</v>
      </c>
      <c r="B493" s="508" t="s">
        <v>37</v>
      </c>
      <c r="C493" s="93" t="s">
        <v>19</v>
      </c>
      <c r="D493" s="85">
        <v>0</v>
      </c>
      <c r="E493" s="85">
        <v>0</v>
      </c>
      <c r="F493" s="84">
        <f>+D493+E493</f>
        <v>0</v>
      </c>
      <c r="G493" s="42">
        <v>94</v>
      </c>
      <c r="H493" s="92">
        <v>5.1020408163265305</v>
      </c>
      <c r="I493" s="101"/>
      <c r="J493" s="86"/>
      <c r="K493" s="87"/>
      <c r="L493" s="88">
        <f>+J493+K493</f>
        <v>0</v>
      </c>
      <c r="M493" s="46"/>
      <c r="N493" s="89"/>
      <c r="O493" s="275"/>
      <c r="P493" s="90"/>
      <c r="Q493" s="209"/>
      <c r="R493" s="90">
        <f>+P493+Q493</f>
        <v>0</v>
      </c>
      <c r="S493" s="210"/>
      <c r="T493" s="276"/>
      <c r="U493" s="182">
        <f>+H493+N493+T493</f>
        <v>5.1020408163265305</v>
      </c>
      <c r="V493" s="190"/>
      <c r="W493" s="413">
        <f>+U493-V493</f>
        <v>5.1020408163265305</v>
      </c>
      <c r="X493" s="20"/>
      <c r="Y493" s="83">
        <f>+F493+L493+R493</f>
        <v>0</v>
      </c>
      <c r="Z493" s="361"/>
      <c r="AA493" s="82">
        <f>+Y493-Z493</f>
        <v>0</v>
      </c>
    </row>
    <row r="494" spans="1:27" ht="14.25">
      <c r="A494" s="473" t="s">
        <v>408</v>
      </c>
      <c r="B494" s="508" t="s">
        <v>33</v>
      </c>
      <c r="C494" s="93" t="s">
        <v>19</v>
      </c>
      <c r="D494" s="85">
        <v>0</v>
      </c>
      <c r="E494" s="85">
        <v>0</v>
      </c>
      <c r="F494" s="84">
        <f>+D494+E494</f>
        <v>0</v>
      </c>
      <c r="G494" s="42">
        <v>94</v>
      </c>
      <c r="H494" s="261">
        <v>5.1020408163265305</v>
      </c>
      <c r="I494" s="101"/>
      <c r="J494" s="86"/>
      <c r="K494" s="87"/>
      <c r="L494" s="88">
        <f>+J494+K494</f>
        <v>0</v>
      </c>
      <c r="M494" s="46"/>
      <c r="N494" s="89"/>
      <c r="O494" s="275"/>
      <c r="P494" s="90"/>
      <c r="Q494" s="209"/>
      <c r="R494" s="90">
        <f>+P494+Q494</f>
        <v>0</v>
      </c>
      <c r="S494" s="210"/>
      <c r="T494" s="276"/>
      <c r="U494" s="182">
        <f>+H494+N494+T494</f>
        <v>5.1020408163265305</v>
      </c>
      <c r="V494" s="190"/>
      <c r="W494" s="413">
        <f>+U494-V494</f>
        <v>5.1020408163265305</v>
      </c>
      <c r="X494" s="20"/>
      <c r="Y494" s="83">
        <f>+F494+L494+R494</f>
        <v>0</v>
      </c>
      <c r="Z494" s="361"/>
      <c r="AA494" s="82">
        <f>+Y494-Z494</f>
        <v>0</v>
      </c>
    </row>
    <row r="495" spans="1:27" ht="14.25">
      <c r="A495" s="317"/>
      <c r="B495" s="213"/>
      <c r="C495" s="73"/>
      <c r="D495" s="23"/>
      <c r="E495" s="23"/>
      <c r="F495" s="84">
        <f>+D495+E495</f>
        <v>0</v>
      </c>
      <c r="G495" s="23"/>
      <c r="H495" s="414"/>
      <c r="I495" s="101"/>
      <c r="J495" s="86"/>
      <c r="K495" s="87"/>
      <c r="L495" s="88">
        <f>+J495+K495</f>
        <v>0</v>
      </c>
      <c r="M495" s="46"/>
      <c r="N495" s="89"/>
      <c r="O495" s="275"/>
      <c r="P495" s="90"/>
      <c r="Q495" s="209"/>
      <c r="R495" s="90">
        <f>+P495+Q495</f>
        <v>0</v>
      </c>
      <c r="S495" s="210"/>
      <c r="T495" s="276"/>
      <c r="U495" s="182">
        <f>+H495+N495+T495</f>
        <v>0</v>
      </c>
      <c r="V495" s="190"/>
      <c r="W495" s="413">
        <f>+U495-V495</f>
        <v>0</v>
      </c>
      <c r="X495" s="20"/>
      <c r="Y495" s="83">
        <f>+F495+L495+R495</f>
        <v>0</v>
      </c>
      <c r="Z495" s="361"/>
      <c r="AA495" s="82">
        <f>+Y495-Z495</f>
        <v>0</v>
      </c>
    </row>
    <row r="496" spans="1:27" ht="14.25">
      <c r="A496" s="216"/>
      <c r="B496" s="213"/>
      <c r="C496" s="73"/>
      <c r="D496" s="23"/>
      <c r="E496" s="23"/>
      <c r="F496" s="84">
        <f>+D496+E496</f>
        <v>0</v>
      </c>
      <c r="G496" s="23"/>
      <c r="H496" s="414"/>
      <c r="I496" s="101"/>
      <c r="J496" s="86"/>
      <c r="K496" s="87"/>
      <c r="L496" s="88">
        <f>+J496+K496</f>
        <v>0</v>
      </c>
      <c r="M496" s="46"/>
      <c r="N496" s="89"/>
      <c r="O496" s="275"/>
      <c r="P496" s="90"/>
      <c r="Q496" s="209"/>
      <c r="R496" s="90">
        <f>+P496+Q496</f>
        <v>0</v>
      </c>
      <c r="S496" s="210"/>
      <c r="T496" s="276"/>
      <c r="U496" s="182">
        <f>+H496+N496+T496</f>
        <v>0</v>
      </c>
      <c r="V496" s="190"/>
      <c r="W496" s="413">
        <f>+U496-V496</f>
        <v>0</v>
      </c>
      <c r="X496" s="20"/>
      <c r="Y496" s="83">
        <f>+F496+L496+R496</f>
        <v>0</v>
      </c>
      <c r="Z496" s="361"/>
      <c r="AA496" s="82">
        <f>+Y496-Z496</f>
        <v>0</v>
      </c>
    </row>
    <row r="497" spans="1:27" ht="14.25">
      <c r="A497" s="199"/>
      <c r="B497" s="214"/>
      <c r="C497" s="93"/>
      <c r="D497" s="85"/>
      <c r="E497" s="85"/>
      <c r="F497" s="84">
        <f>+D497+E497</f>
        <v>0</v>
      </c>
      <c r="G497" s="42"/>
      <c r="H497" s="227"/>
      <c r="I497" s="101"/>
      <c r="J497" s="86"/>
      <c r="K497" s="87"/>
      <c r="L497" s="88">
        <f>+J497+K497</f>
        <v>0</v>
      </c>
      <c r="M497" s="46"/>
      <c r="N497" s="89"/>
      <c r="O497" s="76"/>
      <c r="P497" s="66"/>
      <c r="Q497" s="66"/>
      <c r="R497" s="90">
        <f>+P497+Q497</f>
        <v>0</v>
      </c>
      <c r="S497" s="67"/>
      <c r="T497" s="231"/>
      <c r="U497" s="182">
        <f>+H497+N497+T497</f>
        <v>0</v>
      </c>
      <c r="V497" s="190"/>
      <c r="W497" s="413">
        <f>+U497-V497</f>
        <v>0</v>
      </c>
      <c r="X497" s="20"/>
      <c r="Y497" s="83">
        <f>+F497+L497+R497</f>
        <v>0</v>
      </c>
      <c r="Z497" s="361"/>
      <c r="AA497" s="82">
        <f>+Y497-Z497</f>
        <v>0</v>
      </c>
    </row>
    <row r="498" spans="1:27" ht="14.25">
      <c r="A498" s="199"/>
      <c r="B498" s="213"/>
      <c r="C498" s="73"/>
      <c r="D498" s="40"/>
      <c r="E498" s="40"/>
      <c r="F498" s="84">
        <f>+D498+E498</f>
        <v>0</v>
      </c>
      <c r="G498" s="42"/>
      <c r="H498" s="415"/>
      <c r="I498" s="101"/>
      <c r="J498" s="86"/>
      <c r="K498" s="87"/>
      <c r="L498" s="88">
        <f>+J498+K498</f>
        <v>0</v>
      </c>
      <c r="M498" s="46"/>
      <c r="N498" s="89"/>
      <c r="O498" s="79"/>
      <c r="P498" s="30"/>
      <c r="Q498" s="31"/>
      <c r="R498" s="90">
        <f>+P498+Q498</f>
        <v>0</v>
      </c>
      <c r="S498" s="32"/>
      <c r="T498" s="232"/>
      <c r="U498" s="182">
        <f>+H498+N498+T498</f>
        <v>0</v>
      </c>
      <c r="V498" s="190"/>
      <c r="W498" s="413">
        <f>+U498-V498</f>
        <v>0</v>
      </c>
      <c r="X498" s="20"/>
      <c r="Y498" s="83">
        <f>+F498+L498+R498</f>
        <v>0</v>
      </c>
      <c r="Z498" s="361"/>
      <c r="AA498" s="82">
        <f>+Y498-Z498</f>
        <v>0</v>
      </c>
    </row>
    <row r="499" spans="1:27" ht="14.25">
      <c r="A499" s="199"/>
      <c r="B499" s="213"/>
      <c r="C499" s="93"/>
      <c r="D499" s="85"/>
      <c r="E499" s="85"/>
      <c r="F499" s="84">
        <f>+D499+E499</f>
        <v>0</v>
      </c>
      <c r="G499" s="42"/>
      <c r="H499" s="227"/>
      <c r="I499" s="101"/>
      <c r="J499" s="86"/>
      <c r="K499" s="87"/>
      <c r="L499" s="88">
        <f>+J499+K499</f>
        <v>0</v>
      </c>
      <c r="M499" s="46"/>
      <c r="N499" s="89"/>
      <c r="O499" s="76"/>
      <c r="P499" s="66"/>
      <c r="Q499" s="66"/>
      <c r="R499" s="90">
        <f>+P499+Q499</f>
        <v>0</v>
      </c>
      <c r="S499" s="67"/>
      <c r="T499" s="231"/>
      <c r="U499" s="182">
        <f>+H499+N499+T499</f>
        <v>0</v>
      </c>
      <c r="V499" s="190"/>
      <c r="W499" s="413">
        <f>+U499-V499</f>
        <v>0</v>
      </c>
      <c r="X499" s="20"/>
      <c r="Y499" s="83">
        <f>+F499+L499+R499</f>
        <v>0</v>
      </c>
      <c r="Z499" s="361"/>
      <c r="AA499" s="82">
        <f>+Y499-Z499</f>
        <v>0</v>
      </c>
    </row>
    <row r="500" spans="1:27" ht="14.25">
      <c r="A500" s="199"/>
      <c r="B500" s="214"/>
      <c r="C500" s="73"/>
      <c r="D500" s="40"/>
      <c r="E500" s="40"/>
      <c r="F500" s="84">
        <f>+D500+E500</f>
        <v>0</v>
      </c>
      <c r="G500" s="42"/>
      <c r="H500" s="415"/>
      <c r="I500" s="101"/>
      <c r="J500" s="86"/>
      <c r="K500" s="87"/>
      <c r="L500" s="88">
        <f>+J500+K500</f>
        <v>0</v>
      </c>
      <c r="M500" s="46"/>
      <c r="N500" s="89"/>
      <c r="O500" s="142"/>
      <c r="P500" s="90"/>
      <c r="Q500" s="102"/>
      <c r="R500" s="90">
        <f>+P500+Q500</f>
        <v>0</v>
      </c>
      <c r="S500" s="103"/>
      <c r="T500" s="230"/>
      <c r="U500" s="182">
        <f>+H500+N500+T500</f>
        <v>0</v>
      </c>
      <c r="V500" s="190"/>
      <c r="W500" s="413">
        <f>+U500-V500</f>
        <v>0</v>
      </c>
      <c r="X500" s="20"/>
      <c r="Y500" s="83">
        <f>+F500+L500+R500</f>
        <v>0</v>
      </c>
      <c r="Z500" s="361"/>
      <c r="AA500" s="82">
        <f>+Y500-Z500</f>
        <v>0</v>
      </c>
    </row>
    <row r="501" spans="1:27" ht="14.25">
      <c r="A501" s="199"/>
      <c r="B501" s="213"/>
      <c r="C501" s="73"/>
      <c r="D501" s="23"/>
      <c r="E501" s="23"/>
      <c r="F501" s="84">
        <f>+D501+E501</f>
        <v>0</v>
      </c>
      <c r="G501" s="23"/>
      <c r="H501" s="414"/>
      <c r="I501" s="101"/>
      <c r="J501" s="86"/>
      <c r="K501" s="87"/>
      <c r="L501" s="88">
        <f>+J501+K501</f>
        <v>0</v>
      </c>
      <c r="M501" s="46"/>
      <c r="N501" s="89"/>
      <c r="O501" s="77"/>
      <c r="P501" s="26"/>
      <c r="Q501" s="26"/>
      <c r="R501" s="90">
        <f>+P501+Q501</f>
        <v>0</v>
      </c>
      <c r="S501" s="27"/>
      <c r="T501" s="233"/>
      <c r="U501" s="182">
        <f>+H501+N501+T501</f>
        <v>0</v>
      </c>
      <c r="V501" s="190"/>
      <c r="W501" s="413">
        <f>+U501-V501</f>
        <v>0</v>
      </c>
      <c r="X501" s="20"/>
      <c r="Y501" s="83">
        <f>+F501+L501+R501</f>
        <v>0</v>
      </c>
      <c r="Z501" s="361"/>
      <c r="AA501" s="82">
        <f>+Y501-Z501</f>
        <v>0</v>
      </c>
    </row>
    <row r="502" spans="1:27" ht="14.25">
      <c r="A502" s="199"/>
      <c r="B502" s="214"/>
      <c r="C502" s="93"/>
      <c r="D502" s="85"/>
      <c r="E502" s="85"/>
      <c r="F502" s="84">
        <f>+D502+E502</f>
        <v>0</v>
      </c>
      <c r="G502" s="42"/>
      <c r="H502" s="227"/>
      <c r="I502" s="101"/>
      <c r="J502" s="86"/>
      <c r="K502" s="87"/>
      <c r="L502" s="88">
        <f>+J502+K502</f>
        <v>0</v>
      </c>
      <c r="M502" s="46"/>
      <c r="N502" s="89"/>
      <c r="O502" s="78"/>
      <c r="P502" s="34"/>
      <c r="Q502" s="34"/>
      <c r="R502" s="90">
        <f>+P502+Q502</f>
        <v>0</v>
      </c>
      <c r="S502" s="34"/>
      <c r="T502" s="234"/>
      <c r="U502" s="182">
        <f>+H502+N502+T502</f>
        <v>0</v>
      </c>
      <c r="V502" s="190"/>
      <c r="W502" s="413">
        <f>+U502-V502</f>
        <v>0</v>
      </c>
      <c r="X502" s="20"/>
      <c r="Y502" s="83">
        <f>+F502+L502+R502</f>
        <v>0</v>
      </c>
      <c r="Z502" s="361"/>
      <c r="AA502" s="82">
        <f>+Y502-Z502</f>
        <v>0</v>
      </c>
    </row>
    <row r="503" spans="1:27" ht="14.25">
      <c r="A503" s="199"/>
      <c r="B503" s="214"/>
      <c r="C503" s="73"/>
      <c r="D503" s="23"/>
      <c r="E503" s="23"/>
      <c r="F503" s="84">
        <f>+D503+E503</f>
        <v>0</v>
      </c>
      <c r="G503" s="23"/>
      <c r="H503" s="414"/>
      <c r="I503" s="101"/>
      <c r="J503" s="86"/>
      <c r="K503" s="87"/>
      <c r="L503" s="88">
        <f>+J503+K503</f>
        <v>0</v>
      </c>
      <c r="M503" s="46"/>
      <c r="N503" s="89"/>
      <c r="O503" s="78"/>
      <c r="P503" s="34"/>
      <c r="Q503" s="34"/>
      <c r="R503" s="90">
        <f>+P503+Q503</f>
        <v>0</v>
      </c>
      <c r="S503" s="34"/>
      <c r="T503" s="234"/>
      <c r="U503" s="182">
        <f>+H503+N503+T503</f>
        <v>0</v>
      </c>
      <c r="V503" s="190"/>
      <c r="W503" s="413">
        <f>+U503-V503</f>
        <v>0</v>
      </c>
      <c r="X503" s="20"/>
      <c r="Y503" s="83">
        <f>+F503+L503+R503</f>
        <v>0</v>
      </c>
      <c r="Z503" s="361"/>
      <c r="AA503" s="82">
        <f>+Y503-Z503</f>
        <v>0</v>
      </c>
    </row>
    <row r="504" spans="1:27" ht="14.25">
      <c r="A504" s="199"/>
      <c r="B504" s="338"/>
      <c r="C504" s="73"/>
      <c r="D504" s="40"/>
      <c r="E504" s="40"/>
      <c r="F504" s="84">
        <f>+D504+E504</f>
        <v>0</v>
      </c>
      <c r="G504" s="42"/>
      <c r="H504" s="415"/>
      <c r="I504" s="101"/>
      <c r="J504" s="86"/>
      <c r="K504" s="87"/>
      <c r="L504" s="88">
        <f>+J504+K504</f>
        <v>0</v>
      </c>
      <c r="M504" s="46"/>
      <c r="N504" s="89"/>
      <c r="O504" s="142"/>
      <c r="P504" s="90"/>
      <c r="Q504" s="102"/>
      <c r="R504" s="90">
        <f>+P504+Q504</f>
        <v>0</v>
      </c>
      <c r="S504" s="103"/>
      <c r="T504" s="230"/>
      <c r="U504" s="182">
        <f>+H504+N504+T504</f>
        <v>0</v>
      </c>
      <c r="V504" s="190"/>
      <c r="W504" s="413">
        <f>+U504-V504</f>
        <v>0</v>
      </c>
      <c r="X504" s="20"/>
      <c r="Y504" s="83">
        <f>+F504+L504+R504</f>
        <v>0</v>
      </c>
      <c r="Z504" s="361"/>
      <c r="AA504" s="82">
        <f>+Y504-Z504</f>
        <v>0</v>
      </c>
    </row>
    <row r="505" spans="1:27" ht="14.25">
      <c r="A505" s="469"/>
      <c r="B505" s="215"/>
      <c r="C505" s="93"/>
      <c r="D505" s="85"/>
      <c r="E505" s="85"/>
      <c r="F505" s="84">
        <f>+D505+E505</f>
        <v>0</v>
      </c>
      <c r="G505" s="42"/>
      <c r="H505" s="227"/>
      <c r="I505" s="101"/>
      <c r="J505" s="86"/>
      <c r="K505" s="87"/>
      <c r="L505" s="88">
        <f>+J505+K505</f>
        <v>0</v>
      </c>
      <c r="M505" s="46"/>
      <c r="N505" s="89"/>
      <c r="O505" s="77"/>
      <c r="P505" s="26"/>
      <c r="Q505" s="26"/>
      <c r="R505" s="90">
        <f>+P505+Q505</f>
        <v>0</v>
      </c>
      <c r="S505" s="27"/>
      <c r="T505" s="233"/>
      <c r="U505" s="182">
        <f>+H505+N505+T505</f>
        <v>0</v>
      </c>
      <c r="V505" s="190"/>
      <c r="W505" s="413">
        <f>+U505-V505</f>
        <v>0</v>
      </c>
      <c r="X505" s="20"/>
      <c r="Y505" s="83">
        <f>+F505+L505+R505</f>
        <v>0</v>
      </c>
      <c r="Z505" s="361"/>
      <c r="AA505" s="82">
        <f>+Y505-Z505</f>
        <v>0</v>
      </c>
    </row>
    <row r="506" spans="1:27" ht="14.25">
      <c r="A506" s="199"/>
      <c r="B506" s="338"/>
      <c r="C506" s="73"/>
      <c r="D506" s="40"/>
      <c r="E506" s="40"/>
      <c r="F506" s="84">
        <f>+D506+E506</f>
        <v>0</v>
      </c>
      <c r="G506" s="42"/>
      <c r="H506" s="415"/>
      <c r="I506" s="101"/>
      <c r="J506" s="86"/>
      <c r="K506" s="87"/>
      <c r="L506" s="88">
        <f>+J506+K506</f>
        <v>0</v>
      </c>
      <c r="M506" s="46"/>
      <c r="N506" s="89"/>
      <c r="O506" s="76"/>
      <c r="P506" s="66"/>
      <c r="Q506" s="66"/>
      <c r="R506" s="90">
        <f>+P506+Q506</f>
        <v>0</v>
      </c>
      <c r="S506" s="67"/>
      <c r="T506" s="231"/>
      <c r="U506" s="182">
        <f>+H506+N506+T506</f>
        <v>0</v>
      </c>
      <c r="V506" s="190"/>
      <c r="W506" s="413">
        <f>+U506-V506</f>
        <v>0</v>
      </c>
      <c r="X506" s="20"/>
      <c r="Y506" s="83">
        <f>+F506+L506+R506</f>
        <v>0</v>
      </c>
      <c r="Z506" s="361"/>
      <c r="AA506" s="82">
        <f>+Y506-Z506</f>
        <v>0</v>
      </c>
    </row>
    <row r="507" spans="1:27" ht="14.25">
      <c r="A507" s="199"/>
      <c r="B507" s="338"/>
      <c r="C507" s="73"/>
      <c r="D507" s="23"/>
      <c r="E507" s="23"/>
      <c r="F507" s="84">
        <f>+D507+E507</f>
        <v>0</v>
      </c>
      <c r="G507" s="23"/>
      <c r="H507" s="414"/>
      <c r="I507" s="101"/>
      <c r="J507" s="86"/>
      <c r="K507" s="87"/>
      <c r="L507" s="88">
        <f>+J507+K507</f>
        <v>0</v>
      </c>
      <c r="M507" s="46"/>
      <c r="N507" s="89"/>
      <c r="O507" s="79"/>
      <c r="P507" s="30"/>
      <c r="Q507" s="31"/>
      <c r="R507" s="90">
        <f>+P507+Q507</f>
        <v>0</v>
      </c>
      <c r="S507" s="32"/>
      <c r="T507" s="232"/>
      <c r="U507" s="182">
        <f>+H507+N507+T507</f>
        <v>0</v>
      </c>
      <c r="V507" s="190"/>
      <c r="W507" s="413">
        <f>+U507-V507</f>
        <v>0</v>
      </c>
      <c r="X507" s="20"/>
      <c r="Y507" s="83">
        <f>+F507+L507+R507</f>
        <v>0</v>
      </c>
      <c r="Z507" s="361"/>
      <c r="AA507" s="82">
        <f>+Y507-Z507</f>
        <v>0</v>
      </c>
    </row>
    <row r="508" spans="1:27" ht="14.25">
      <c r="A508" s="199"/>
      <c r="B508" s="214"/>
      <c r="C508" s="73"/>
      <c r="D508" s="40"/>
      <c r="E508" s="40"/>
      <c r="F508" s="84">
        <f>+D508+E508</f>
        <v>0</v>
      </c>
      <c r="G508" s="42"/>
      <c r="H508" s="415"/>
      <c r="I508" s="101"/>
      <c r="J508" s="86"/>
      <c r="K508" s="87"/>
      <c r="L508" s="88">
        <f>+J508+K508</f>
        <v>0</v>
      </c>
      <c r="M508" s="46"/>
      <c r="N508" s="89"/>
      <c r="O508" s="76"/>
      <c r="P508" s="66"/>
      <c r="Q508" s="66"/>
      <c r="R508" s="90">
        <f>+P508+Q508</f>
        <v>0</v>
      </c>
      <c r="S508" s="67"/>
      <c r="T508" s="231"/>
      <c r="U508" s="182">
        <f>+H508+N508+T508</f>
        <v>0</v>
      </c>
      <c r="V508" s="190"/>
      <c r="W508" s="413">
        <f>+U508-V508</f>
        <v>0</v>
      </c>
      <c r="X508" s="20"/>
      <c r="Y508" s="83">
        <f>+F508+L508+R508</f>
        <v>0</v>
      </c>
      <c r="Z508" s="361"/>
      <c r="AA508" s="82">
        <f>+Y508-Z508</f>
        <v>0</v>
      </c>
    </row>
    <row r="509" spans="1:27" ht="14.25">
      <c r="A509" s="199"/>
      <c r="B509" s="214"/>
      <c r="C509" s="73"/>
      <c r="D509" s="40"/>
      <c r="E509" s="40"/>
      <c r="F509" s="84">
        <f>+D509+E509</f>
        <v>0</v>
      </c>
      <c r="G509" s="42"/>
      <c r="H509" s="415"/>
      <c r="I509" s="101"/>
      <c r="J509" s="86"/>
      <c r="K509" s="87"/>
      <c r="L509" s="88">
        <f>+J509+K509</f>
        <v>0</v>
      </c>
      <c r="M509" s="46"/>
      <c r="N509" s="89"/>
      <c r="O509" s="79"/>
      <c r="P509" s="30"/>
      <c r="Q509" s="31"/>
      <c r="R509" s="90">
        <f>+P509+Q509</f>
        <v>0</v>
      </c>
      <c r="S509" s="32"/>
      <c r="T509" s="232"/>
      <c r="U509" s="182">
        <f>+H509+N509+T509</f>
        <v>0</v>
      </c>
      <c r="V509" s="190"/>
      <c r="W509" s="413">
        <f>+U509-V509</f>
        <v>0</v>
      </c>
      <c r="X509" s="20"/>
      <c r="Y509" s="83">
        <f>+F509+L509+R509</f>
        <v>0</v>
      </c>
      <c r="Z509" s="361"/>
      <c r="AA509" s="82">
        <f>+Y509-Z509</f>
        <v>0</v>
      </c>
    </row>
    <row r="510" spans="1:27" ht="14.25">
      <c r="A510" s="199"/>
      <c r="B510" s="213"/>
      <c r="C510" s="93"/>
      <c r="D510" s="85"/>
      <c r="E510" s="85"/>
      <c r="F510" s="84">
        <f>+D510+E510</f>
        <v>0</v>
      </c>
      <c r="G510" s="42"/>
      <c r="H510" s="227"/>
      <c r="I510" s="101"/>
      <c r="J510" s="86"/>
      <c r="K510" s="87"/>
      <c r="L510" s="88">
        <f>+J510+K510</f>
        <v>0</v>
      </c>
      <c r="M510" s="46"/>
      <c r="N510" s="89"/>
      <c r="O510" s="76"/>
      <c r="P510" s="66"/>
      <c r="Q510" s="66"/>
      <c r="R510" s="90">
        <f>+P510+Q510</f>
        <v>0</v>
      </c>
      <c r="S510" s="67"/>
      <c r="T510" s="231"/>
      <c r="U510" s="182">
        <f>+H510+N510+T510</f>
        <v>0</v>
      </c>
      <c r="V510" s="190"/>
      <c r="W510" s="413">
        <f>+U510-V510</f>
        <v>0</v>
      </c>
      <c r="X510" s="20"/>
      <c r="Y510" s="83">
        <f>+F510+L510+R510</f>
        <v>0</v>
      </c>
      <c r="Z510" s="361"/>
      <c r="AA510" s="82">
        <f>+Y510-Z510</f>
        <v>0</v>
      </c>
    </row>
    <row r="511" spans="1:27" ht="14.25">
      <c r="A511" s="199"/>
      <c r="B511" s="213"/>
      <c r="C511" s="73"/>
      <c r="D511" s="40"/>
      <c r="E511" s="40"/>
      <c r="F511" s="84">
        <f>+D511+E511</f>
        <v>0</v>
      </c>
      <c r="G511" s="42"/>
      <c r="H511" s="415"/>
      <c r="I511" s="101"/>
      <c r="J511" s="86"/>
      <c r="K511" s="87"/>
      <c r="L511" s="88">
        <f>+J511+K511</f>
        <v>0</v>
      </c>
      <c r="M511" s="46"/>
      <c r="N511" s="89"/>
      <c r="O511" s="79"/>
      <c r="P511" s="30"/>
      <c r="Q511" s="31"/>
      <c r="R511" s="90">
        <f>+P511+Q511</f>
        <v>0</v>
      </c>
      <c r="S511" s="32"/>
      <c r="T511" s="232"/>
      <c r="U511" s="182">
        <f>+H511+N511+T511</f>
        <v>0</v>
      </c>
      <c r="V511" s="190"/>
      <c r="W511" s="413">
        <f>+U511-V511</f>
        <v>0</v>
      </c>
      <c r="X511" s="20"/>
      <c r="Y511" s="83">
        <f>+F511+L511+R511</f>
        <v>0</v>
      </c>
      <c r="Z511" s="361"/>
      <c r="AA511" s="82">
        <f>+Y511-Z511</f>
        <v>0</v>
      </c>
    </row>
    <row r="512" spans="1:27" ht="14.25">
      <c r="A512" s="199"/>
      <c r="B512" s="213"/>
      <c r="C512" s="73"/>
      <c r="D512" s="23"/>
      <c r="E512" s="23"/>
      <c r="F512" s="84">
        <f>+D512+E512</f>
        <v>0</v>
      </c>
      <c r="G512" s="23"/>
      <c r="H512" s="414"/>
      <c r="I512" s="101"/>
      <c r="J512" s="86"/>
      <c r="K512" s="87"/>
      <c r="L512" s="88">
        <f>+J512+K512</f>
        <v>0</v>
      </c>
      <c r="M512" s="46"/>
      <c r="N512" s="89"/>
      <c r="O512" s="78"/>
      <c r="P512" s="34"/>
      <c r="Q512" s="34"/>
      <c r="R512" s="90">
        <f>+P512+Q512</f>
        <v>0</v>
      </c>
      <c r="S512" s="34"/>
      <c r="T512" s="234"/>
      <c r="U512" s="182">
        <f>+H512+N512+T512</f>
        <v>0</v>
      </c>
      <c r="V512" s="190"/>
      <c r="W512" s="413">
        <f>+U512-V512</f>
        <v>0</v>
      </c>
      <c r="X512" s="20"/>
      <c r="Y512" s="83">
        <f>+F512+L512+R512</f>
        <v>0</v>
      </c>
      <c r="Z512" s="361"/>
      <c r="AA512" s="82">
        <f>+Y512-Z512</f>
        <v>0</v>
      </c>
    </row>
    <row r="513" spans="1:27" ht="15" thickBot="1">
      <c r="A513" s="470"/>
      <c r="B513" s="461"/>
      <c r="C513" s="416"/>
      <c r="D513" s="292"/>
      <c r="E513" s="292"/>
      <c r="F513" s="482">
        <f>+D513+E513</f>
        <v>0</v>
      </c>
      <c r="G513" s="292"/>
      <c r="H513" s="462"/>
      <c r="I513" s="270"/>
      <c r="J513" s="271"/>
      <c r="K513" s="272"/>
      <c r="L513" s="273">
        <f>+J513+K513</f>
        <v>0</v>
      </c>
      <c r="M513" s="274"/>
      <c r="N513" s="421"/>
      <c r="O513" s="465"/>
      <c r="P513" s="466"/>
      <c r="Q513" s="466"/>
      <c r="R513" s="277">
        <f>+P513+Q513</f>
        <v>0</v>
      </c>
      <c r="S513" s="467"/>
      <c r="T513" s="468"/>
      <c r="U513" s="182">
        <f>+H513+N513+T513</f>
        <v>0</v>
      </c>
      <c r="V513" s="190"/>
      <c r="W513" s="413">
        <f>+U513-V513</f>
        <v>0</v>
      </c>
      <c r="X513" s="20"/>
      <c r="Y513" s="83">
        <f>+F513+L513+R513</f>
        <v>0</v>
      </c>
      <c r="Z513" s="361"/>
      <c r="AA513" s="82">
        <f>+Y513-Z513</f>
        <v>0</v>
      </c>
    </row>
    <row r="514" spans="12:19" ht="14.25">
      <c r="L514" s="80"/>
      <c r="M514" s="1"/>
      <c r="P514" s="81"/>
      <c r="R514" s="81"/>
      <c r="S514" s="1"/>
    </row>
    <row r="515" spans="4:19" ht="14.25">
      <c r="D515" s="196">
        <f>SUM(D7:D514)</f>
        <v>1541.8599999999983</v>
      </c>
      <c r="E515" s="196">
        <f>SUM(E7:E514)</f>
        <v>2141.7000000000003</v>
      </c>
      <c r="F515" s="196">
        <f>SUM(F7:F514)</f>
        <v>3683.560000000002</v>
      </c>
      <c r="G515" s="196">
        <f>+D515+E515-F515</f>
        <v>-3.637978807091713E-12</v>
      </c>
      <c r="J515" s="196">
        <f>SUM(J7:J514)</f>
        <v>4031.899999999998</v>
      </c>
      <c r="K515" s="196">
        <f>SUM(K7:K514)</f>
        <v>2546.139999999999</v>
      </c>
      <c r="L515" s="196">
        <f>SUM(L7:L514)</f>
        <v>6578.040000000007</v>
      </c>
      <c r="M515" s="196"/>
      <c r="P515" s="196">
        <f>SUM(P7:P514)</f>
        <v>0</v>
      </c>
      <c r="Q515" s="196">
        <f>SUM(Q7:Q514)</f>
        <v>0</v>
      </c>
      <c r="R515" s="196">
        <f>SUM(R7:R514)</f>
        <v>0</v>
      </c>
      <c r="S515" s="196"/>
    </row>
    <row r="516" spans="4:18" ht="14.25">
      <c r="D516">
        <f>+D515/2</f>
        <v>770.9299999999992</v>
      </c>
      <c r="E516">
        <f>+E515/2</f>
        <v>1070.8500000000001</v>
      </c>
      <c r="F516">
        <f>+F515/2</f>
        <v>1841.780000000001</v>
      </c>
      <c r="G516" s="196">
        <f>+D516+E516-F516</f>
        <v>-1.8189894035458565E-12</v>
      </c>
      <c r="J516">
        <f>+J515/2</f>
        <v>2015.949999999999</v>
      </c>
      <c r="K516">
        <f>+K515/2</f>
        <v>1273.0699999999995</v>
      </c>
      <c r="L516">
        <f>+L515/2</f>
        <v>3289.0200000000036</v>
      </c>
      <c r="P516">
        <f>+P515/2</f>
        <v>0</v>
      </c>
      <c r="Q516">
        <f>+Q515/2</f>
        <v>0</v>
      </c>
      <c r="R516">
        <f>+R515/2</f>
        <v>0</v>
      </c>
    </row>
    <row r="517" ht="15" thickBot="1">
      <c r="F517"/>
    </row>
    <row r="518" spans="12:20" ht="15" thickBot="1">
      <c r="L518" s="81"/>
      <c r="O518" s="535" t="s">
        <v>337</v>
      </c>
      <c r="P518" s="536"/>
      <c r="Q518" s="536"/>
      <c r="R518" s="536"/>
      <c r="S518" s="536"/>
      <c r="T518" s="537"/>
    </row>
    <row r="519" spans="15:20" ht="14.25">
      <c r="O519" s="538"/>
      <c r="P519" s="539"/>
      <c r="Q519" s="539"/>
      <c r="R519" s="539"/>
      <c r="S519" s="539"/>
      <c r="T519" s="540"/>
    </row>
    <row r="520" spans="15:20" ht="19.5" customHeight="1" thickBot="1">
      <c r="O520" s="541" t="s">
        <v>338</v>
      </c>
      <c r="P520" s="542"/>
      <c r="Q520" s="542"/>
      <c r="R520" s="542"/>
      <c r="S520" s="542"/>
      <c r="T520" s="543"/>
    </row>
    <row r="521" spans="15:20" ht="19.5" customHeight="1" thickBot="1">
      <c r="O521" s="444"/>
      <c r="P521" s="445"/>
      <c r="Q521" s="445"/>
      <c r="R521" s="445"/>
      <c r="S521" s="445"/>
      <c r="T521" s="445"/>
    </row>
    <row r="522" spans="3:20" ht="15" thickBot="1">
      <c r="C522" s="22" t="s">
        <v>52</v>
      </c>
      <c r="D522" s="22"/>
      <c r="E522" s="22"/>
      <c r="F522" s="55"/>
      <c r="G522" s="55"/>
      <c r="H522" s="55"/>
      <c r="I522" s="22" t="s">
        <v>53</v>
      </c>
      <c r="J522" s="22"/>
      <c r="K522" s="22"/>
      <c r="L522" s="55"/>
      <c r="M522" s="55"/>
      <c r="N522" s="55"/>
      <c r="O522" s="451" t="s">
        <v>55</v>
      </c>
      <c r="P522" s="452"/>
      <c r="Q522" s="452"/>
      <c r="R522" s="452"/>
      <c r="S522" s="452"/>
      <c r="T522" s="453"/>
    </row>
    <row r="523" spans="3:20" ht="14.25">
      <c r="C523" s="495" t="s">
        <v>4</v>
      </c>
      <c r="D523" s="490" t="s">
        <v>155</v>
      </c>
      <c r="E523" s="491"/>
      <c r="F523" s="490" t="s">
        <v>31</v>
      </c>
      <c r="G523" s="493"/>
      <c r="H523" s="500" t="s">
        <v>71</v>
      </c>
      <c r="I523" s="56" t="s">
        <v>4</v>
      </c>
      <c r="J523" s="57" t="s">
        <v>167</v>
      </c>
      <c r="K523" s="57"/>
      <c r="L523" s="62" t="s">
        <v>35</v>
      </c>
      <c r="M523" s="62"/>
      <c r="N523" s="497" t="s">
        <v>51</v>
      </c>
      <c r="O523" s="454" t="s">
        <v>4</v>
      </c>
      <c r="P523" s="446"/>
      <c r="Q523" s="447"/>
      <c r="R523" s="446"/>
      <c r="S523" s="446"/>
      <c r="T523" s="504" t="s">
        <v>332</v>
      </c>
    </row>
    <row r="524" spans="3:20" ht="15" thickBot="1">
      <c r="C524" s="496"/>
      <c r="D524" s="492" t="s">
        <v>264</v>
      </c>
      <c r="E524" s="340"/>
      <c r="F524" s="492" t="s">
        <v>31</v>
      </c>
      <c r="G524" s="494"/>
      <c r="H524" s="501" t="s">
        <v>754</v>
      </c>
      <c r="I524" s="59"/>
      <c r="J524" s="488" t="s">
        <v>93</v>
      </c>
      <c r="K524" s="488"/>
      <c r="L524" s="61" t="s">
        <v>35</v>
      </c>
      <c r="M524" s="61"/>
      <c r="N524" s="498" t="s">
        <v>56</v>
      </c>
      <c r="O524" s="455"/>
      <c r="P524" s="448"/>
      <c r="Q524" s="449"/>
      <c r="R524" s="448"/>
      <c r="S524" s="449"/>
      <c r="T524" s="505" t="s">
        <v>333</v>
      </c>
    </row>
    <row r="525" spans="12:20" ht="15" thickBot="1">
      <c r="L525" s="1"/>
      <c r="M525" s="1"/>
      <c r="N525" s="1"/>
      <c r="O525" s="21"/>
      <c r="R525" s="1"/>
      <c r="S525" s="1"/>
      <c r="T525" s="506"/>
    </row>
    <row r="526" spans="3:20" ht="14.25">
      <c r="C526" s="56" t="s">
        <v>5</v>
      </c>
      <c r="D526" s="490" t="s">
        <v>309</v>
      </c>
      <c r="E526" s="502"/>
      <c r="F526" s="490" t="s">
        <v>31</v>
      </c>
      <c r="G526" s="491"/>
      <c r="H526" s="503" t="s">
        <v>51</v>
      </c>
      <c r="I526" s="56" t="s">
        <v>5</v>
      </c>
      <c r="J526" s="450" t="s">
        <v>455</v>
      </c>
      <c r="K526" s="450"/>
      <c r="L526" s="62" t="s">
        <v>46</v>
      </c>
      <c r="M526" s="62"/>
      <c r="N526" s="499" t="s">
        <v>751</v>
      </c>
      <c r="O526" s="56" t="s">
        <v>5</v>
      </c>
      <c r="P526" s="64"/>
      <c r="Q526" s="58"/>
      <c r="R526" s="62"/>
      <c r="S526" s="62"/>
      <c r="T526" s="499" t="s">
        <v>759</v>
      </c>
    </row>
    <row r="527" spans="3:20" ht="15" thickBot="1">
      <c r="C527" s="59"/>
      <c r="D527" s="492" t="s">
        <v>370</v>
      </c>
      <c r="E527" s="489"/>
      <c r="F527" s="492" t="s">
        <v>31</v>
      </c>
      <c r="G527" s="494"/>
      <c r="H527" s="501" t="s">
        <v>56</v>
      </c>
      <c r="I527" s="59"/>
      <c r="J527" s="488" t="s">
        <v>617</v>
      </c>
      <c r="K527" s="61"/>
      <c r="L527" s="61" t="s">
        <v>46</v>
      </c>
      <c r="M527" s="61"/>
      <c r="N527" s="498" t="s">
        <v>753</v>
      </c>
      <c r="O527" s="59"/>
      <c r="P527" s="65"/>
      <c r="Q527" s="60"/>
      <c r="R527" s="61"/>
      <c r="S527" s="61"/>
      <c r="T527" s="498" t="s">
        <v>752</v>
      </c>
    </row>
    <row r="528" spans="3:20" ht="14.25">
      <c r="C528" s="201"/>
      <c r="D528" s="148"/>
      <c r="E528" s="202"/>
      <c r="F528" s="177"/>
      <c r="G528" s="177"/>
      <c r="H528" s="177"/>
      <c r="I528" s="486"/>
      <c r="J528" s="57"/>
      <c r="K528" s="57"/>
      <c r="L528" s="62"/>
      <c r="M528" s="62"/>
      <c r="N528" s="63"/>
      <c r="O528" s="56" t="s">
        <v>5</v>
      </c>
      <c r="P528" s="507"/>
      <c r="Q528" s="450"/>
      <c r="R528" s="62"/>
      <c r="S528" s="62"/>
      <c r="T528" s="499" t="s">
        <v>759</v>
      </c>
    </row>
    <row r="529" spans="3:20" ht="15" thickBot="1">
      <c r="C529" s="201"/>
      <c r="D529" s="148"/>
      <c r="E529" s="202"/>
      <c r="F529" s="177"/>
      <c r="G529" s="177"/>
      <c r="H529" s="177"/>
      <c r="I529" s="201"/>
      <c r="J529" s="148"/>
      <c r="K529" s="148"/>
      <c r="L529" s="177"/>
      <c r="M529" s="177"/>
      <c r="N529" s="487"/>
      <c r="O529" s="59"/>
      <c r="P529" s="488"/>
      <c r="Q529" s="488"/>
      <c r="R529" s="61"/>
      <c r="S529" s="61"/>
      <c r="T529" s="498" t="s">
        <v>752</v>
      </c>
    </row>
    <row r="530" spans="3:20" ht="14.25">
      <c r="C530" s="201"/>
      <c r="D530" s="148"/>
      <c r="E530" s="202"/>
      <c r="F530" s="177"/>
      <c r="G530" s="177"/>
      <c r="H530" s="177"/>
      <c r="I530" s="201"/>
      <c r="J530" s="148"/>
      <c r="K530" s="148"/>
      <c r="L530" s="148"/>
      <c r="M530" s="177"/>
      <c r="N530" s="177"/>
      <c r="O530" s="201"/>
      <c r="P530" s="203"/>
      <c r="Q530" s="202"/>
      <c r="R530" s="177"/>
      <c r="S530" s="177"/>
      <c r="T530" s="177"/>
    </row>
    <row r="531" spans="3:20" ht="14.25">
      <c r="C531" s="201"/>
      <c r="D531" s="148"/>
      <c r="E531" s="202"/>
      <c r="F531" s="177"/>
      <c r="G531" s="177"/>
      <c r="H531" s="177"/>
      <c r="I531" s="201"/>
      <c r="J531" s="148"/>
      <c r="K531" s="202"/>
      <c r="L531" s="148"/>
      <c r="M531" s="177"/>
      <c r="N531" s="177"/>
      <c r="O531" s="201"/>
      <c r="P531" s="203"/>
      <c r="Q531" s="202"/>
      <c r="R531" s="177"/>
      <c r="S531" s="177"/>
      <c r="T531" s="177"/>
    </row>
    <row r="533" ht="15" thickBot="1"/>
    <row r="534" spans="1:18" ht="15" thickBot="1">
      <c r="A534" s="202"/>
      <c r="B534" s="201"/>
      <c r="I534" s="436" t="s">
        <v>78</v>
      </c>
      <c r="J534" s="437"/>
      <c r="K534" s="437"/>
      <c r="L534" s="438"/>
      <c r="M534" s="437"/>
      <c r="N534" s="439"/>
      <c r="P534" s="441" t="s">
        <v>331</v>
      </c>
      <c r="Q534" s="442"/>
      <c r="R534" s="443"/>
    </row>
    <row r="535" spans="1:18" ht="14.25">
      <c r="A535" s="202"/>
      <c r="B535" s="201"/>
      <c r="C535" s="422">
        <f>+N536</f>
        <v>615</v>
      </c>
      <c r="D535" s="526" t="s">
        <v>334</v>
      </c>
      <c r="E535" s="527"/>
      <c r="F535" s="527"/>
      <c r="G535" s="528"/>
      <c r="I535" s="423"/>
      <c r="J535" s="202"/>
      <c r="K535" s="424">
        <v>1</v>
      </c>
      <c r="L535" s="424">
        <v>2</v>
      </c>
      <c r="M535" s="424">
        <v>3</v>
      </c>
      <c r="N535" s="425"/>
      <c r="P535" s="456" t="s">
        <v>80</v>
      </c>
      <c r="Q535" s="440"/>
      <c r="R535" s="457">
        <v>98</v>
      </c>
    </row>
    <row r="536" spans="1:18" ht="14.25">
      <c r="A536" s="202"/>
      <c r="B536" s="201"/>
      <c r="C536" s="426">
        <f>+L538+M538</f>
        <v>193</v>
      </c>
      <c r="D536" s="529" t="s">
        <v>335</v>
      </c>
      <c r="E536" s="530"/>
      <c r="F536" s="530"/>
      <c r="G536" s="531"/>
      <c r="I536" s="427" t="s">
        <v>79</v>
      </c>
      <c r="J536" s="175"/>
      <c r="K536" s="176">
        <v>465</v>
      </c>
      <c r="L536" s="429">
        <v>107</v>
      </c>
      <c r="M536" s="428">
        <v>43</v>
      </c>
      <c r="N536" s="312">
        <f>+K536+L536+M536</f>
        <v>615</v>
      </c>
      <c r="P536" s="458" t="s">
        <v>81</v>
      </c>
      <c r="Q536" s="151"/>
      <c r="R536" s="312">
        <v>200</v>
      </c>
    </row>
    <row r="537" spans="1:18" ht="15" thickBot="1">
      <c r="A537" s="202"/>
      <c r="B537" s="201"/>
      <c r="C537" s="430">
        <f>+C535+C536</f>
        <v>808</v>
      </c>
      <c r="D537" s="532" t="s">
        <v>336</v>
      </c>
      <c r="E537" s="533"/>
      <c r="F537" s="533"/>
      <c r="G537" s="534"/>
      <c r="I537" s="423"/>
      <c r="J537" s="202"/>
      <c r="K537" s="152"/>
      <c r="L537" s="176">
        <v>1</v>
      </c>
      <c r="M537" s="176">
        <v>2</v>
      </c>
      <c r="N537" s="425"/>
      <c r="P537" s="459" t="s">
        <v>82</v>
      </c>
      <c r="Q537" s="340"/>
      <c r="R537" s="460"/>
    </row>
    <row r="538" spans="1:18" ht="15" thickBot="1">
      <c r="A538" s="202"/>
      <c r="B538" s="201"/>
      <c r="I538" s="431" t="s">
        <v>79</v>
      </c>
      <c r="J538" s="340"/>
      <c r="K538" s="432">
        <f>+N536</f>
        <v>615</v>
      </c>
      <c r="L538" s="434">
        <f>+L536*L537</f>
        <v>107</v>
      </c>
      <c r="M538" s="433">
        <f>+M536*M537</f>
        <v>86</v>
      </c>
      <c r="N538" s="435">
        <f>+K538+L538+M538</f>
        <v>808</v>
      </c>
      <c r="P538" s="341" t="s">
        <v>83</v>
      </c>
      <c r="Q538" s="342"/>
      <c r="R538" s="343">
        <f>SUM(R535:R537)</f>
        <v>298</v>
      </c>
    </row>
    <row r="539" spans="16:19" ht="15" thickBot="1">
      <c r="P539" s="341" t="s">
        <v>84</v>
      </c>
      <c r="Q539" s="342"/>
      <c r="R539" s="343">
        <f>+R538*2</f>
        <v>596</v>
      </c>
      <c r="S539" s="81"/>
    </row>
    <row r="541" spans="1:2" ht="14.25">
      <c r="A541" s="70"/>
      <c r="B541" s="70"/>
    </row>
    <row r="546" spans="1:4" ht="14.25">
      <c r="A546" s="70"/>
      <c r="B546" s="71"/>
      <c r="C546" s="195"/>
      <c r="D546" s="195"/>
    </row>
  </sheetData>
  <sheetProtection/>
  <mergeCells count="6">
    <mergeCell ref="D535:G535"/>
    <mergeCell ref="D536:G536"/>
    <mergeCell ref="D537:G537"/>
    <mergeCell ref="O518:T518"/>
    <mergeCell ref="O519:T519"/>
    <mergeCell ref="O520:T520"/>
  </mergeCells>
  <printOptions/>
  <pageMargins left="0" right="0" top="0.5" bottom="0.25" header="0" footer="0"/>
  <pageSetup fitToHeight="0" fitToWidth="1" orientation="portrait" paperSize="5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8"/>
  <sheetViews>
    <sheetView zoomScale="70" zoomScaleNormal="70" zoomScalePageLayoutView="0" workbookViewId="0" topLeftCell="A1">
      <selection activeCell="X14" sqref="X14"/>
    </sheetView>
  </sheetViews>
  <sheetFormatPr defaultColWidth="9.140625" defaultRowHeight="15"/>
  <cols>
    <col min="1" max="1" width="25.28125" style="1" customWidth="1"/>
    <col min="2" max="2" width="14.7109375" style="0" customWidth="1"/>
    <col min="3" max="3" width="6.7109375" style="0" customWidth="1"/>
    <col min="4" max="4" width="7.140625" style="0" bestFit="1" customWidth="1"/>
    <col min="5" max="5" width="7.00390625" style="0" customWidth="1"/>
    <col min="6" max="6" width="7.140625" style="1" customWidth="1"/>
    <col min="7" max="7" width="7.8515625" style="1" customWidth="1"/>
    <col min="8" max="8" width="9.00390625" style="1" customWidth="1"/>
    <col min="9" max="9" width="7.421875" style="0" customWidth="1"/>
    <col min="10" max="10" width="6.7109375" style="0" customWidth="1"/>
    <col min="11" max="11" width="7.140625" style="0" customWidth="1"/>
    <col min="12" max="12" width="6.8515625" style="0" customWidth="1"/>
    <col min="13" max="13" width="7.7109375" style="0" customWidth="1"/>
    <col min="14" max="14" width="9.00390625" style="0" customWidth="1"/>
    <col min="15" max="15" width="6.7109375" style="0" customWidth="1"/>
    <col min="16" max="16" width="7.140625" style="0" bestFit="1" customWidth="1"/>
    <col min="17" max="17" width="7.8515625" style="0" customWidth="1"/>
    <col min="18" max="18" width="7.57421875" style="0" customWidth="1"/>
    <col min="19" max="19" width="7.28125" style="0" customWidth="1"/>
    <col min="20" max="20" width="10.7109375" style="0" customWidth="1"/>
    <col min="21" max="21" width="12.28125" style="0" customWidth="1"/>
    <col min="22" max="22" width="11.421875" style="0" customWidth="1"/>
    <col min="23" max="23" width="13.7109375" style="0" customWidth="1"/>
    <col min="24" max="24" width="8.8515625" style="0" customWidth="1"/>
    <col min="25" max="25" width="11.8515625" style="0" customWidth="1"/>
    <col min="26" max="26" width="10.8515625" style="0" customWidth="1"/>
    <col min="27" max="27" width="13.7109375" style="0" customWidth="1"/>
  </cols>
  <sheetData>
    <row r="1" spans="1:27" ht="18">
      <c r="A1" s="13" t="s">
        <v>2</v>
      </c>
      <c r="B1" s="12"/>
      <c r="C1" s="12"/>
      <c r="D1" s="12"/>
      <c r="E1" s="12"/>
      <c r="F1" s="13"/>
      <c r="G1" s="13"/>
      <c r="H1" s="13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22"/>
      <c r="V1" s="22"/>
      <c r="W1" s="22"/>
      <c r="X1" s="22"/>
      <c r="Y1" s="22"/>
      <c r="Z1" s="22"/>
      <c r="AA1" s="22"/>
    </row>
    <row r="2" spans="1:27" ht="18">
      <c r="A2" s="13">
        <v>2017</v>
      </c>
      <c r="B2" s="12"/>
      <c r="C2" s="12"/>
      <c r="D2" s="12"/>
      <c r="E2" s="12"/>
      <c r="F2" s="13"/>
      <c r="G2" s="13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22"/>
      <c r="V2" s="22"/>
      <c r="W2" s="22"/>
      <c r="X2" s="22"/>
      <c r="Y2" s="22"/>
      <c r="Z2" s="22"/>
      <c r="AA2" s="22"/>
    </row>
    <row r="3" spans="1:27" ht="18">
      <c r="A3" s="13" t="s">
        <v>15</v>
      </c>
      <c r="B3" s="12"/>
      <c r="C3" s="12"/>
      <c r="D3" s="12"/>
      <c r="E3" s="12"/>
      <c r="F3" s="13"/>
      <c r="G3" s="13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22"/>
      <c r="V3" s="22"/>
      <c r="W3" s="22"/>
      <c r="X3" s="22"/>
      <c r="Y3" s="22"/>
      <c r="Z3" s="22"/>
      <c r="AA3" s="22"/>
    </row>
    <row r="4" spans="1:20" ht="18" thickBot="1">
      <c r="A4" s="13"/>
      <c r="B4" s="12"/>
      <c r="C4" s="12"/>
      <c r="D4" s="12"/>
      <c r="E4" s="12"/>
      <c r="F4" s="13"/>
      <c r="G4" s="13"/>
      <c r="H4" s="13"/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</row>
    <row r="5" spans="1:24" ht="18">
      <c r="A5" s="13"/>
      <c r="B5" s="13"/>
      <c r="C5" s="5" t="s">
        <v>0</v>
      </c>
      <c r="D5" s="6"/>
      <c r="E5" s="6"/>
      <c r="F5" s="6"/>
      <c r="G5" s="6"/>
      <c r="H5" s="7"/>
      <c r="I5" s="2" t="s">
        <v>1</v>
      </c>
      <c r="J5" s="3"/>
      <c r="K5" s="3"/>
      <c r="L5" s="3"/>
      <c r="M5" s="3"/>
      <c r="N5" s="4"/>
      <c r="O5" s="105" t="s">
        <v>73</v>
      </c>
      <c r="P5" s="106"/>
      <c r="Q5" s="106"/>
      <c r="R5" s="106"/>
      <c r="S5" s="106"/>
      <c r="T5" s="107"/>
      <c r="U5" s="149"/>
      <c r="V5" s="22"/>
      <c r="W5" s="22"/>
      <c r="X5" s="22"/>
    </row>
    <row r="6" spans="1:20" ht="18" thickBot="1">
      <c r="A6" s="13"/>
      <c r="B6" s="43"/>
      <c r="C6" s="8" t="s">
        <v>163</v>
      </c>
      <c r="D6" s="9"/>
      <c r="E6" s="9"/>
      <c r="F6" s="9"/>
      <c r="G6" s="9"/>
      <c r="H6" s="10"/>
      <c r="I6" s="94" t="s">
        <v>222</v>
      </c>
      <c r="J6" s="95"/>
      <c r="K6" s="95"/>
      <c r="L6" s="95"/>
      <c r="M6" s="95"/>
      <c r="N6" s="96"/>
      <c r="O6" s="97" t="s">
        <v>322</v>
      </c>
      <c r="P6" s="98"/>
      <c r="Q6" s="98"/>
      <c r="R6" s="98"/>
      <c r="S6" s="98"/>
      <c r="T6" s="99"/>
    </row>
    <row r="7" spans="1:27" ht="57" customHeight="1" thickBot="1">
      <c r="A7" s="339" t="s">
        <v>11</v>
      </c>
      <c r="B7" s="72" t="s">
        <v>44</v>
      </c>
      <c r="C7" s="154" t="s">
        <v>3</v>
      </c>
      <c r="D7" s="155" t="s">
        <v>4</v>
      </c>
      <c r="E7" s="155" t="s">
        <v>5</v>
      </c>
      <c r="F7" s="155" t="s">
        <v>6</v>
      </c>
      <c r="G7" s="155" t="s">
        <v>10</v>
      </c>
      <c r="H7" s="156" t="s">
        <v>7</v>
      </c>
      <c r="I7" s="328" t="s">
        <v>3</v>
      </c>
      <c r="J7" s="329" t="s">
        <v>4</v>
      </c>
      <c r="K7" s="329" t="s">
        <v>5</v>
      </c>
      <c r="L7" s="329" t="s">
        <v>6</v>
      </c>
      <c r="M7" s="329" t="s">
        <v>10</v>
      </c>
      <c r="N7" s="330" t="s">
        <v>7</v>
      </c>
      <c r="O7" s="158" t="s">
        <v>3</v>
      </c>
      <c r="P7" s="159" t="s">
        <v>4</v>
      </c>
      <c r="Q7" s="159" t="s">
        <v>5</v>
      </c>
      <c r="R7" s="159" t="s">
        <v>6</v>
      </c>
      <c r="S7" s="159" t="s">
        <v>10</v>
      </c>
      <c r="T7" s="160" t="s">
        <v>7</v>
      </c>
      <c r="U7" s="174" t="s">
        <v>12</v>
      </c>
      <c r="V7" s="161" t="s">
        <v>325</v>
      </c>
      <c r="W7" s="14" t="s">
        <v>13</v>
      </c>
      <c r="X7" s="11" t="s">
        <v>14</v>
      </c>
      <c r="Y7" s="14" t="s">
        <v>17</v>
      </c>
      <c r="Z7" s="161" t="s">
        <v>324</v>
      </c>
      <c r="AA7" s="14" t="s">
        <v>57</v>
      </c>
    </row>
    <row r="8" spans="1:36" ht="14.25">
      <c r="A8" s="296" t="s">
        <v>26</v>
      </c>
      <c r="B8" s="296" t="s">
        <v>38</v>
      </c>
      <c r="C8" s="222" t="s">
        <v>8</v>
      </c>
      <c r="D8" s="223">
        <v>14.559999999999999</v>
      </c>
      <c r="E8" s="223">
        <v>7</v>
      </c>
      <c r="F8" s="224">
        <f aca="true" t="shared" si="0" ref="F8:F14">+D8+E8</f>
        <v>21.56</v>
      </c>
      <c r="G8" s="225">
        <v>21</v>
      </c>
      <c r="H8" s="331">
        <v>83.19327731092437</v>
      </c>
      <c r="I8" s="238" t="s">
        <v>8</v>
      </c>
      <c r="J8" s="178">
        <v>1.58</v>
      </c>
      <c r="K8" s="179">
        <v>7.5600000000000005</v>
      </c>
      <c r="L8" s="180">
        <f aca="true" t="shared" si="1" ref="L8:L16">+J8+K8</f>
        <v>9.14</v>
      </c>
      <c r="M8" s="180">
        <v>134</v>
      </c>
      <c r="N8" s="323">
        <v>33.5</v>
      </c>
      <c r="O8" s="301" t="s">
        <v>8</v>
      </c>
      <c r="P8" s="229">
        <v>32.32</v>
      </c>
      <c r="Q8" s="303">
        <v>14.48</v>
      </c>
      <c r="R8" s="324">
        <f aca="true" t="shared" si="2" ref="R8:R13">+P8+Q8</f>
        <v>46.8</v>
      </c>
      <c r="S8" s="306">
        <v>13</v>
      </c>
      <c r="T8" s="308">
        <f>+(73/85)*100</f>
        <v>85.88235294117646</v>
      </c>
      <c r="U8" s="239">
        <f aca="true" t="shared" si="3" ref="U8:U39">+H8+N8+T8</f>
        <v>202.57563025210084</v>
      </c>
      <c r="V8" s="162">
        <v>33.5</v>
      </c>
      <c r="W8" s="241">
        <f aca="true" t="shared" si="4" ref="W8:W39">+U8-V8</f>
        <v>169.07563025210084</v>
      </c>
      <c r="X8" s="326">
        <v>1</v>
      </c>
      <c r="Y8" s="242">
        <f aca="true" t="shared" si="5" ref="Y8:Y39">+F8+L8+R8</f>
        <v>77.5</v>
      </c>
      <c r="Z8" s="240">
        <v>9.14</v>
      </c>
      <c r="AA8" s="242">
        <f aca="true" t="shared" si="6" ref="AA8:AA39">+Y8-Z8</f>
        <v>68.36</v>
      </c>
      <c r="AB8" s="100"/>
      <c r="AC8" s="100"/>
      <c r="AD8" s="100"/>
      <c r="AE8" s="100"/>
      <c r="AF8" s="100"/>
      <c r="AG8" s="100"/>
      <c r="AH8" s="100"/>
      <c r="AI8" s="100"/>
      <c r="AJ8" s="100"/>
    </row>
    <row r="9" spans="1:36" ht="14.25">
      <c r="A9" s="199" t="s">
        <v>235</v>
      </c>
      <c r="B9" s="198" t="s">
        <v>38</v>
      </c>
      <c r="C9" s="93" t="s">
        <v>8</v>
      </c>
      <c r="D9" s="85">
        <v>14.559999999999999</v>
      </c>
      <c r="E9" s="85">
        <v>7</v>
      </c>
      <c r="F9" s="84">
        <f t="shared" si="0"/>
        <v>21.56</v>
      </c>
      <c r="G9" s="42">
        <v>21</v>
      </c>
      <c r="H9" s="332">
        <v>83.19327731092437</v>
      </c>
      <c r="I9" s="101" t="s">
        <v>8</v>
      </c>
      <c r="J9" s="86">
        <v>1.58</v>
      </c>
      <c r="K9" s="87">
        <v>7.5600000000000005</v>
      </c>
      <c r="L9" s="88">
        <f t="shared" si="1"/>
        <v>9.14</v>
      </c>
      <c r="M9" s="88">
        <v>134</v>
      </c>
      <c r="N9" s="278">
        <v>33.5</v>
      </c>
      <c r="O9" s="275" t="s">
        <v>8</v>
      </c>
      <c r="P9" s="90">
        <v>32.32</v>
      </c>
      <c r="Q9" s="209">
        <v>14.48</v>
      </c>
      <c r="R9" s="263">
        <f t="shared" si="2"/>
        <v>46.8</v>
      </c>
      <c r="S9" s="210">
        <v>13</v>
      </c>
      <c r="T9" s="276">
        <f>+(73/85)*100</f>
        <v>85.88235294117646</v>
      </c>
      <c r="U9" s="239">
        <f t="shared" si="3"/>
        <v>202.57563025210084</v>
      </c>
      <c r="V9" s="46">
        <v>33.5</v>
      </c>
      <c r="W9" s="315">
        <f t="shared" si="4"/>
        <v>169.07563025210084</v>
      </c>
      <c r="X9" s="243">
        <v>1</v>
      </c>
      <c r="Y9" s="242">
        <f t="shared" si="5"/>
        <v>77.5</v>
      </c>
      <c r="Z9" s="240">
        <v>9.14</v>
      </c>
      <c r="AA9" s="242">
        <f t="shared" si="6"/>
        <v>68.36</v>
      </c>
      <c r="AB9" s="100"/>
      <c r="AC9" s="100"/>
      <c r="AD9" s="100"/>
      <c r="AE9" s="100"/>
      <c r="AF9" s="100"/>
      <c r="AG9" s="100"/>
      <c r="AH9" s="100"/>
      <c r="AI9" s="100"/>
      <c r="AJ9" s="100"/>
    </row>
    <row r="10" spans="1:36" ht="14.25">
      <c r="A10" s="199" t="s">
        <v>118</v>
      </c>
      <c r="B10" s="198" t="s">
        <v>46</v>
      </c>
      <c r="C10" s="93" t="s">
        <v>8</v>
      </c>
      <c r="D10" s="85">
        <v>7.9399999999999995</v>
      </c>
      <c r="E10" s="85">
        <v>8.91</v>
      </c>
      <c r="F10" s="84">
        <f t="shared" si="0"/>
        <v>16.85</v>
      </c>
      <c r="G10" s="42">
        <v>34</v>
      </c>
      <c r="H10" s="332">
        <v>72.26890756302521</v>
      </c>
      <c r="I10" s="101" t="s">
        <v>8</v>
      </c>
      <c r="J10" s="86">
        <v>11.55</v>
      </c>
      <c r="K10" s="87">
        <v>17.450000000000003</v>
      </c>
      <c r="L10" s="88">
        <f t="shared" si="1"/>
        <v>29.000000000000004</v>
      </c>
      <c r="M10" s="88">
        <v>16</v>
      </c>
      <c r="N10" s="278">
        <v>92.5</v>
      </c>
      <c r="O10" s="275" t="s">
        <v>8</v>
      </c>
      <c r="P10" s="90">
        <v>4.58</v>
      </c>
      <c r="Q10" s="209">
        <v>3.68</v>
      </c>
      <c r="R10" s="263">
        <f t="shared" si="2"/>
        <v>8.26</v>
      </c>
      <c r="S10" s="210">
        <v>74</v>
      </c>
      <c r="T10" s="276">
        <f>+(12/85)*100</f>
        <v>14.117647058823529</v>
      </c>
      <c r="U10" s="239">
        <f t="shared" si="3"/>
        <v>178.88655462184875</v>
      </c>
      <c r="V10" s="211">
        <f>+(12/85)*100</f>
        <v>14.117647058823529</v>
      </c>
      <c r="W10" s="315">
        <f t="shared" si="4"/>
        <v>164.7689075630252</v>
      </c>
      <c r="X10" s="244">
        <v>2</v>
      </c>
      <c r="Y10" s="242">
        <f t="shared" si="5"/>
        <v>54.11000000000001</v>
      </c>
      <c r="Z10" s="240">
        <v>8.26</v>
      </c>
      <c r="AA10" s="242">
        <f t="shared" si="6"/>
        <v>45.85000000000001</v>
      </c>
      <c r="AB10" s="100"/>
      <c r="AC10" s="100"/>
      <c r="AD10" s="100"/>
      <c r="AE10" s="100"/>
      <c r="AF10" s="100"/>
      <c r="AG10" s="100"/>
      <c r="AH10" s="100"/>
      <c r="AI10" s="100"/>
      <c r="AJ10" s="100"/>
    </row>
    <row r="11" spans="1:36" ht="14.25">
      <c r="A11" s="199" t="s">
        <v>186</v>
      </c>
      <c r="B11" s="199" t="s">
        <v>46</v>
      </c>
      <c r="C11" s="93" t="s">
        <v>8</v>
      </c>
      <c r="D11" s="85">
        <v>7.9399999999999995</v>
      </c>
      <c r="E11" s="85">
        <v>8.91</v>
      </c>
      <c r="F11" s="84">
        <f t="shared" si="0"/>
        <v>16.85</v>
      </c>
      <c r="G11" s="42">
        <v>34</v>
      </c>
      <c r="H11" s="332">
        <v>72.26890756302521</v>
      </c>
      <c r="I11" s="101" t="s">
        <v>8</v>
      </c>
      <c r="J11" s="86">
        <v>11.55</v>
      </c>
      <c r="K11" s="87">
        <v>17.450000000000003</v>
      </c>
      <c r="L11" s="88">
        <f t="shared" si="1"/>
        <v>29.000000000000004</v>
      </c>
      <c r="M11" s="88">
        <v>16</v>
      </c>
      <c r="N11" s="278">
        <v>92.5</v>
      </c>
      <c r="O11" s="275" t="s">
        <v>8</v>
      </c>
      <c r="P11" s="90">
        <v>4.58</v>
      </c>
      <c r="Q11" s="209">
        <v>3.68</v>
      </c>
      <c r="R11" s="263">
        <f t="shared" si="2"/>
        <v>8.26</v>
      </c>
      <c r="S11" s="210">
        <v>74</v>
      </c>
      <c r="T11" s="276">
        <f>+(12/85)*100</f>
        <v>14.117647058823529</v>
      </c>
      <c r="U11" s="239">
        <f t="shared" si="3"/>
        <v>178.88655462184875</v>
      </c>
      <c r="V11" s="211">
        <f>+(12/85)*100</f>
        <v>14.117647058823529</v>
      </c>
      <c r="W11" s="315">
        <f t="shared" si="4"/>
        <v>164.7689075630252</v>
      </c>
      <c r="X11" s="243">
        <v>2</v>
      </c>
      <c r="Y11" s="242">
        <f t="shared" si="5"/>
        <v>54.11000000000001</v>
      </c>
      <c r="Z11" s="327">
        <v>8.26</v>
      </c>
      <c r="AA11" s="242">
        <f t="shared" si="6"/>
        <v>45.85000000000001</v>
      </c>
      <c r="AB11" s="100"/>
      <c r="AC11" s="100"/>
      <c r="AD11" s="100"/>
      <c r="AE11" s="100"/>
      <c r="AF11" s="100"/>
      <c r="AG11" s="100"/>
      <c r="AH11" s="100"/>
      <c r="AI11" s="100"/>
      <c r="AJ11" s="100"/>
    </row>
    <row r="12" spans="1:36" ht="14.25">
      <c r="A12" s="199" t="s">
        <v>232</v>
      </c>
      <c r="B12" s="198" t="s">
        <v>32</v>
      </c>
      <c r="C12" s="93" t="s">
        <v>8</v>
      </c>
      <c r="D12" s="85">
        <v>2.94</v>
      </c>
      <c r="E12" s="85">
        <v>19.22</v>
      </c>
      <c r="F12" s="84">
        <f t="shared" si="0"/>
        <v>22.16</v>
      </c>
      <c r="G12" s="42">
        <v>18</v>
      </c>
      <c r="H12" s="334">
        <v>85.71428571428571</v>
      </c>
      <c r="I12" s="101" t="s">
        <v>8</v>
      </c>
      <c r="J12" s="86">
        <v>7.1</v>
      </c>
      <c r="K12" s="87">
        <v>11.98</v>
      </c>
      <c r="L12" s="88">
        <f t="shared" si="1"/>
        <v>19.08</v>
      </c>
      <c r="M12" s="88">
        <v>63</v>
      </c>
      <c r="N12" s="278">
        <v>69</v>
      </c>
      <c r="O12" s="275" t="s">
        <v>8</v>
      </c>
      <c r="P12" s="90">
        <v>12.56</v>
      </c>
      <c r="Q12" s="209">
        <v>11.33</v>
      </c>
      <c r="R12" s="263">
        <f t="shared" si="2"/>
        <v>23.89</v>
      </c>
      <c r="S12" s="295">
        <v>40</v>
      </c>
      <c r="T12" s="276">
        <f>+(46/85)*100</f>
        <v>54.11764705882353</v>
      </c>
      <c r="U12" s="239">
        <f t="shared" si="3"/>
        <v>208.83193277310926</v>
      </c>
      <c r="V12" s="211">
        <f>+(46/85)*100</f>
        <v>54.11764705882353</v>
      </c>
      <c r="W12" s="315">
        <f t="shared" si="4"/>
        <v>154.71428571428572</v>
      </c>
      <c r="X12" s="243">
        <v>3</v>
      </c>
      <c r="Y12" s="242">
        <f t="shared" si="5"/>
        <v>65.13</v>
      </c>
      <c r="Z12" s="240">
        <v>23.89</v>
      </c>
      <c r="AA12" s="242">
        <f t="shared" si="6"/>
        <v>41.239999999999995</v>
      </c>
      <c r="AB12" s="100"/>
      <c r="AC12" s="100"/>
      <c r="AD12" s="100"/>
      <c r="AE12" s="100"/>
      <c r="AF12" s="100"/>
      <c r="AG12" s="100"/>
      <c r="AH12" s="100"/>
      <c r="AI12" s="100"/>
      <c r="AJ12" s="100"/>
    </row>
    <row r="13" spans="1:36" ht="14.25">
      <c r="A13" s="199" t="s">
        <v>29</v>
      </c>
      <c r="B13" s="198" t="s">
        <v>32</v>
      </c>
      <c r="C13" s="93" t="s">
        <v>8</v>
      </c>
      <c r="D13" s="85">
        <v>2.94</v>
      </c>
      <c r="E13" s="85">
        <v>19.22</v>
      </c>
      <c r="F13" s="84">
        <f t="shared" si="0"/>
        <v>22.16</v>
      </c>
      <c r="G13" s="42">
        <v>18</v>
      </c>
      <c r="H13" s="334">
        <v>85.71428571428571</v>
      </c>
      <c r="I13" s="101" t="s">
        <v>8</v>
      </c>
      <c r="J13" s="86">
        <v>7.1</v>
      </c>
      <c r="K13" s="87">
        <v>11.98</v>
      </c>
      <c r="L13" s="88">
        <f t="shared" si="1"/>
        <v>19.08</v>
      </c>
      <c r="M13" s="88">
        <v>63</v>
      </c>
      <c r="N13" s="278">
        <v>69</v>
      </c>
      <c r="O13" s="275" t="s">
        <v>8</v>
      </c>
      <c r="P13" s="90">
        <v>12.56</v>
      </c>
      <c r="Q13" s="209">
        <v>11.33</v>
      </c>
      <c r="R13" s="263">
        <f t="shared" si="2"/>
        <v>23.89</v>
      </c>
      <c r="S13" s="210">
        <v>40</v>
      </c>
      <c r="T13" s="276">
        <f>+(46/85)*100</f>
        <v>54.11764705882353</v>
      </c>
      <c r="U13" s="239">
        <f t="shared" si="3"/>
        <v>208.83193277310926</v>
      </c>
      <c r="V13" s="276">
        <f>+(46/85)*100</f>
        <v>54.11764705882353</v>
      </c>
      <c r="W13" s="315">
        <f t="shared" si="4"/>
        <v>154.71428571428572</v>
      </c>
      <c r="X13" s="243">
        <v>3</v>
      </c>
      <c r="Y13" s="242">
        <f t="shared" si="5"/>
        <v>65.13</v>
      </c>
      <c r="Z13" s="240">
        <v>23.89</v>
      </c>
      <c r="AA13" s="242">
        <f t="shared" si="6"/>
        <v>41.239999999999995</v>
      </c>
      <c r="AB13" s="100"/>
      <c r="AC13" s="100"/>
      <c r="AD13" s="100"/>
      <c r="AE13" s="100"/>
      <c r="AF13" s="100"/>
      <c r="AG13" s="100"/>
      <c r="AH13" s="100"/>
      <c r="AI13" s="100"/>
      <c r="AJ13" s="100"/>
    </row>
    <row r="14" spans="1:36" ht="14.25">
      <c r="A14" s="199" t="s">
        <v>130</v>
      </c>
      <c r="B14" s="198" t="s">
        <v>32</v>
      </c>
      <c r="C14" s="93" t="s">
        <v>8</v>
      </c>
      <c r="D14" s="85">
        <v>8.1</v>
      </c>
      <c r="E14" s="85">
        <v>2.02</v>
      </c>
      <c r="F14" s="84">
        <f t="shared" si="0"/>
        <v>10.12</v>
      </c>
      <c r="G14" s="42">
        <v>65</v>
      </c>
      <c r="H14" s="332">
        <v>46.21848739495798</v>
      </c>
      <c r="I14" s="101" t="s">
        <v>8</v>
      </c>
      <c r="J14" s="86">
        <v>17.310000000000002</v>
      </c>
      <c r="K14" s="87">
        <v>16.68</v>
      </c>
      <c r="L14" s="88">
        <f t="shared" si="1"/>
        <v>33.99</v>
      </c>
      <c r="M14" s="88">
        <v>10</v>
      </c>
      <c r="N14" s="278">
        <v>95.5</v>
      </c>
      <c r="O14" s="142"/>
      <c r="P14" s="90"/>
      <c r="Q14" s="102"/>
      <c r="R14" s="90"/>
      <c r="S14" s="103"/>
      <c r="T14" s="230"/>
      <c r="U14" s="239">
        <f t="shared" si="3"/>
        <v>141.71848739495798</v>
      </c>
      <c r="V14" s="325">
        <v>0</v>
      </c>
      <c r="W14" s="315">
        <f t="shared" si="4"/>
        <v>141.71848739495798</v>
      </c>
      <c r="X14" s="244"/>
      <c r="Y14" s="242">
        <f t="shared" si="5"/>
        <v>44.11</v>
      </c>
      <c r="Z14" s="240">
        <v>0</v>
      </c>
      <c r="AA14" s="242">
        <f t="shared" si="6"/>
        <v>44.11</v>
      </c>
      <c r="AB14" s="100"/>
      <c r="AC14" s="100"/>
      <c r="AD14" s="100"/>
      <c r="AE14" s="100"/>
      <c r="AF14" s="100"/>
      <c r="AG14" s="100"/>
      <c r="AH14" s="100"/>
      <c r="AI14" s="100"/>
      <c r="AJ14" s="100"/>
    </row>
    <row r="15" spans="1:36" ht="14.25">
      <c r="A15" s="199" t="s">
        <v>225</v>
      </c>
      <c r="B15" s="198" t="s">
        <v>226</v>
      </c>
      <c r="C15" s="257"/>
      <c r="D15" s="258"/>
      <c r="E15" s="258"/>
      <c r="F15" s="258"/>
      <c r="G15" s="258"/>
      <c r="H15" s="333"/>
      <c r="I15" s="101" t="s">
        <v>8</v>
      </c>
      <c r="J15" s="86">
        <v>9.719999999999999</v>
      </c>
      <c r="K15" s="87">
        <v>26.78</v>
      </c>
      <c r="L15" s="88">
        <f t="shared" si="1"/>
        <v>36.5</v>
      </c>
      <c r="M15" s="88">
        <v>8</v>
      </c>
      <c r="N15" s="278">
        <v>96.5</v>
      </c>
      <c r="O15" s="250"/>
      <c r="P15" s="251"/>
      <c r="Q15" s="251"/>
      <c r="R15" s="251"/>
      <c r="S15" s="252"/>
      <c r="T15" s="253"/>
      <c r="U15" s="239">
        <f t="shared" si="3"/>
        <v>96.5</v>
      </c>
      <c r="V15" s="316">
        <v>0</v>
      </c>
      <c r="W15" s="315">
        <f t="shared" si="4"/>
        <v>96.5</v>
      </c>
      <c r="X15" s="244"/>
      <c r="Y15" s="242">
        <f t="shared" si="5"/>
        <v>36.5</v>
      </c>
      <c r="Z15" s="240">
        <v>0</v>
      </c>
      <c r="AA15" s="242">
        <f t="shared" si="6"/>
        <v>36.5</v>
      </c>
      <c r="AB15" s="100"/>
      <c r="AC15" s="100"/>
      <c r="AD15" s="100"/>
      <c r="AE15" s="100"/>
      <c r="AF15" s="100"/>
      <c r="AG15" s="100"/>
      <c r="AH15" s="100"/>
      <c r="AI15" s="100"/>
      <c r="AJ15" s="100"/>
    </row>
    <row r="16" spans="1:36" ht="14.25">
      <c r="A16" s="199" t="s">
        <v>258</v>
      </c>
      <c r="B16" s="199" t="s">
        <v>259</v>
      </c>
      <c r="C16" s="93"/>
      <c r="D16" s="85"/>
      <c r="E16" s="85"/>
      <c r="F16" s="84"/>
      <c r="G16" s="42"/>
      <c r="H16" s="237"/>
      <c r="I16" s="101" t="s">
        <v>8</v>
      </c>
      <c r="J16" s="86">
        <v>9.719999999999999</v>
      </c>
      <c r="K16" s="87">
        <v>26.78</v>
      </c>
      <c r="L16" s="88">
        <f t="shared" si="1"/>
        <v>36.5</v>
      </c>
      <c r="M16" s="88">
        <v>8</v>
      </c>
      <c r="N16" s="278">
        <v>96.5</v>
      </c>
      <c r="O16" s="250"/>
      <c r="P16" s="251"/>
      <c r="Q16" s="251"/>
      <c r="R16" s="251"/>
      <c r="S16" s="252"/>
      <c r="T16" s="253"/>
      <c r="U16" s="239">
        <f t="shared" si="3"/>
        <v>96.5</v>
      </c>
      <c r="V16" s="316">
        <v>0</v>
      </c>
      <c r="W16" s="315">
        <f t="shared" si="4"/>
        <v>96.5</v>
      </c>
      <c r="X16" s="244"/>
      <c r="Y16" s="242">
        <f t="shared" si="5"/>
        <v>36.5</v>
      </c>
      <c r="Z16" s="240">
        <v>0</v>
      </c>
      <c r="AA16" s="242">
        <f t="shared" si="6"/>
        <v>36.5</v>
      </c>
      <c r="AB16" s="100"/>
      <c r="AC16" s="100"/>
      <c r="AD16" s="100"/>
      <c r="AE16" s="100"/>
      <c r="AF16" s="100"/>
      <c r="AG16" s="100"/>
      <c r="AH16" s="100"/>
      <c r="AI16" s="100"/>
      <c r="AJ16" s="100"/>
    </row>
    <row r="17" spans="1:36" ht="14.25">
      <c r="A17" s="216" t="s">
        <v>289</v>
      </c>
      <c r="B17" s="200"/>
      <c r="C17" s="257"/>
      <c r="D17" s="258"/>
      <c r="E17" s="258"/>
      <c r="F17" s="258"/>
      <c r="G17" s="258"/>
      <c r="H17" s="333"/>
      <c r="I17" s="101"/>
      <c r="J17" s="86"/>
      <c r="K17" s="87"/>
      <c r="L17" s="88"/>
      <c r="M17" s="88"/>
      <c r="N17" s="278"/>
      <c r="O17" s="275" t="s">
        <v>8</v>
      </c>
      <c r="P17" s="90">
        <v>30.4</v>
      </c>
      <c r="Q17" s="209">
        <v>22.84</v>
      </c>
      <c r="R17" s="263">
        <f>+P17+Q17</f>
        <v>53.239999999999995</v>
      </c>
      <c r="S17" s="210">
        <v>4</v>
      </c>
      <c r="T17" s="276">
        <f>+(82/85)*100</f>
        <v>96.47058823529412</v>
      </c>
      <c r="U17" s="239">
        <f t="shared" si="3"/>
        <v>96.47058823529412</v>
      </c>
      <c r="V17" s="316">
        <v>0</v>
      </c>
      <c r="W17" s="315">
        <f t="shared" si="4"/>
        <v>96.47058823529412</v>
      </c>
      <c r="X17" s="244"/>
      <c r="Y17" s="242">
        <f t="shared" si="5"/>
        <v>53.239999999999995</v>
      </c>
      <c r="Z17" s="240">
        <v>0</v>
      </c>
      <c r="AA17" s="242">
        <f t="shared" si="6"/>
        <v>53.239999999999995</v>
      </c>
      <c r="AB17" s="100"/>
      <c r="AC17" s="100"/>
      <c r="AD17" s="100"/>
      <c r="AE17" s="100"/>
      <c r="AF17" s="100"/>
      <c r="AG17" s="100"/>
      <c r="AH17" s="100"/>
      <c r="AI17" s="100"/>
      <c r="AJ17" s="100"/>
    </row>
    <row r="18" spans="1:36" ht="14.25">
      <c r="A18" s="317" t="s">
        <v>307</v>
      </c>
      <c r="B18" s="200"/>
      <c r="C18" s="257"/>
      <c r="D18" s="258"/>
      <c r="E18" s="258"/>
      <c r="F18" s="258"/>
      <c r="G18" s="258"/>
      <c r="H18" s="333"/>
      <c r="I18" s="101"/>
      <c r="J18" s="86"/>
      <c r="K18" s="87"/>
      <c r="L18" s="88"/>
      <c r="M18" s="88"/>
      <c r="N18" s="278"/>
      <c r="O18" s="275" t="s">
        <v>8</v>
      </c>
      <c r="P18" s="90">
        <v>30.4</v>
      </c>
      <c r="Q18" s="209">
        <v>22.84</v>
      </c>
      <c r="R18" s="263">
        <f>+P18+Q18</f>
        <v>53.239999999999995</v>
      </c>
      <c r="S18" s="210">
        <v>4</v>
      </c>
      <c r="T18" s="276">
        <f>+(82/85)*100</f>
        <v>96.47058823529412</v>
      </c>
      <c r="U18" s="239">
        <f t="shared" si="3"/>
        <v>96.47058823529412</v>
      </c>
      <c r="V18" s="316">
        <v>0</v>
      </c>
      <c r="W18" s="315">
        <f t="shared" si="4"/>
        <v>96.47058823529412</v>
      </c>
      <c r="X18" s="244"/>
      <c r="Y18" s="242">
        <f t="shared" si="5"/>
        <v>53.239999999999995</v>
      </c>
      <c r="Z18" s="240">
        <v>0</v>
      </c>
      <c r="AA18" s="242">
        <f t="shared" si="6"/>
        <v>53.239999999999995</v>
      </c>
      <c r="AB18" s="100"/>
      <c r="AC18" s="100"/>
      <c r="AD18" s="100"/>
      <c r="AE18" s="100"/>
      <c r="AF18" s="100"/>
      <c r="AG18" s="100"/>
      <c r="AH18" s="100"/>
      <c r="AI18" s="100"/>
      <c r="AJ18" s="100"/>
    </row>
    <row r="19" spans="1:36" ht="14.25">
      <c r="A19" s="199" t="s">
        <v>251</v>
      </c>
      <c r="B19" s="198" t="s">
        <v>230</v>
      </c>
      <c r="C19" s="93"/>
      <c r="D19" s="85"/>
      <c r="E19" s="85"/>
      <c r="F19" s="84"/>
      <c r="G19" s="42"/>
      <c r="H19" s="237"/>
      <c r="I19" s="101" t="s">
        <v>8</v>
      </c>
      <c r="J19" s="86">
        <v>17.310000000000002</v>
      </c>
      <c r="K19" s="87">
        <v>16.68</v>
      </c>
      <c r="L19" s="88">
        <f>+J19+K19</f>
        <v>33.99</v>
      </c>
      <c r="M19" s="88">
        <v>10</v>
      </c>
      <c r="N19" s="278">
        <v>95.5</v>
      </c>
      <c r="O19" s="254"/>
      <c r="P19" s="255"/>
      <c r="Q19" s="235"/>
      <c r="R19" s="255"/>
      <c r="S19" s="256"/>
      <c r="T19" s="230"/>
      <c r="U19" s="239">
        <f t="shared" si="3"/>
        <v>95.5</v>
      </c>
      <c r="V19" s="240">
        <v>0</v>
      </c>
      <c r="W19" s="241">
        <f t="shared" si="4"/>
        <v>95.5</v>
      </c>
      <c r="X19" s="243"/>
      <c r="Y19" s="242">
        <f t="shared" si="5"/>
        <v>33.99</v>
      </c>
      <c r="Z19" s="240">
        <v>0</v>
      </c>
      <c r="AA19" s="242">
        <f t="shared" si="6"/>
        <v>33.99</v>
      </c>
      <c r="AB19" s="100"/>
      <c r="AC19" s="100"/>
      <c r="AD19" s="100"/>
      <c r="AE19" s="100"/>
      <c r="AF19" s="100"/>
      <c r="AG19" s="100"/>
      <c r="AH19" s="100"/>
      <c r="AI19" s="100"/>
      <c r="AJ19" s="100"/>
    </row>
    <row r="20" spans="1:36" ht="14.25">
      <c r="A20" s="317" t="s">
        <v>308</v>
      </c>
      <c r="B20" s="200"/>
      <c r="C20" s="257"/>
      <c r="D20" s="258"/>
      <c r="E20" s="258"/>
      <c r="F20" s="258"/>
      <c r="G20" s="258"/>
      <c r="H20" s="333"/>
      <c r="I20" s="101"/>
      <c r="J20" s="86"/>
      <c r="K20" s="87"/>
      <c r="L20" s="88"/>
      <c r="M20" s="88"/>
      <c r="N20" s="278"/>
      <c r="O20" s="275" t="s">
        <v>8</v>
      </c>
      <c r="P20" s="90">
        <v>19.54</v>
      </c>
      <c r="Q20" s="209">
        <v>33.56</v>
      </c>
      <c r="R20" s="263">
        <f>+P20+Q20</f>
        <v>53.1</v>
      </c>
      <c r="S20" s="210">
        <v>5</v>
      </c>
      <c r="T20" s="276">
        <f>+(81/85)*100</f>
        <v>95.29411764705881</v>
      </c>
      <c r="U20" s="239">
        <f t="shared" si="3"/>
        <v>95.29411764705881</v>
      </c>
      <c r="V20" s="240">
        <v>0</v>
      </c>
      <c r="W20" s="241">
        <f t="shared" si="4"/>
        <v>95.29411764705881</v>
      </c>
      <c r="X20" s="244"/>
      <c r="Y20" s="242">
        <f t="shared" si="5"/>
        <v>53.1</v>
      </c>
      <c r="Z20" s="240">
        <v>0</v>
      </c>
      <c r="AA20" s="242">
        <f t="shared" si="6"/>
        <v>53.1</v>
      </c>
      <c r="AB20" s="100"/>
      <c r="AC20" s="100"/>
      <c r="AD20" s="100"/>
      <c r="AE20" s="100"/>
      <c r="AF20" s="100"/>
      <c r="AG20" s="100"/>
      <c r="AH20" s="100"/>
      <c r="AI20" s="100"/>
      <c r="AJ20" s="100"/>
    </row>
    <row r="21" spans="1:36" ht="14.25">
      <c r="A21" s="216" t="s">
        <v>290</v>
      </c>
      <c r="B21" s="200"/>
      <c r="C21" s="257"/>
      <c r="D21" s="258"/>
      <c r="E21" s="258"/>
      <c r="F21" s="258"/>
      <c r="G21" s="258"/>
      <c r="H21" s="333"/>
      <c r="I21" s="101"/>
      <c r="J21" s="86"/>
      <c r="K21" s="87"/>
      <c r="L21" s="88"/>
      <c r="M21" s="88"/>
      <c r="N21" s="278"/>
      <c r="O21" s="275" t="s">
        <v>8</v>
      </c>
      <c r="P21" s="90">
        <v>19.54</v>
      </c>
      <c r="Q21" s="209">
        <v>33.56</v>
      </c>
      <c r="R21" s="263">
        <f>+P21+Q21</f>
        <v>53.1</v>
      </c>
      <c r="S21" s="210">
        <v>5</v>
      </c>
      <c r="T21" s="276">
        <f>+(81/85)*100</f>
        <v>95.29411764705881</v>
      </c>
      <c r="U21" s="239">
        <f t="shared" si="3"/>
        <v>95.29411764705881</v>
      </c>
      <c r="V21" s="240">
        <v>0</v>
      </c>
      <c r="W21" s="241">
        <f t="shared" si="4"/>
        <v>95.29411764705881</v>
      </c>
      <c r="X21" s="244"/>
      <c r="Y21" s="242">
        <f t="shared" si="5"/>
        <v>53.1</v>
      </c>
      <c r="Z21" s="240">
        <v>0</v>
      </c>
      <c r="AA21" s="242">
        <f t="shared" si="6"/>
        <v>53.1</v>
      </c>
      <c r="AB21" s="100"/>
      <c r="AC21" s="100"/>
      <c r="AD21" s="100"/>
      <c r="AE21" s="100"/>
      <c r="AF21" s="100"/>
      <c r="AG21" s="100"/>
      <c r="AH21" s="100"/>
      <c r="AI21" s="100"/>
      <c r="AJ21" s="100"/>
    </row>
    <row r="22" spans="1:36" ht="14.25">
      <c r="A22" s="199" t="s">
        <v>141</v>
      </c>
      <c r="B22" s="198" t="s">
        <v>35</v>
      </c>
      <c r="C22" s="93" t="s">
        <v>8</v>
      </c>
      <c r="D22" s="85">
        <v>22.360000000000003</v>
      </c>
      <c r="E22" s="85">
        <v>9.08</v>
      </c>
      <c r="F22" s="84">
        <f>+D22+E22</f>
        <v>31.440000000000005</v>
      </c>
      <c r="G22" s="42">
        <v>8</v>
      </c>
      <c r="H22" s="332">
        <v>94.11764705882352</v>
      </c>
      <c r="I22" s="75"/>
      <c r="J22" s="245"/>
      <c r="K22" s="245"/>
      <c r="L22" s="88"/>
      <c r="M22" s="245"/>
      <c r="N22" s="246"/>
      <c r="O22" s="142"/>
      <c r="P22" s="90"/>
      <c r="Q22" s="102"/>
      <c r="R22" s="90"/>
      <c r="S22" s="103"/>
      <c r="T22" s="230"/>
      <c r="U22" s="239">
        <f t="shared" si="3"/>
        <v>94.11764705882352</v>
      </c>
      <c r="V22" s="240">
        <v>0</v>
      </c>
      <c r="W22" s="241">
        <f t="shared" si="4"/>
        <v>94.11764705882352</v>
      </c>
      <c r="X22" s="244"/>
      <c r="Y22" s="242">
        <f t="shared" si="5"/>
        <v>31.440000000000005</v>
      </c>
      <c r="Z22" s="240">
        <v>0</v>
      </c>
      <c r="AA22" s="242">
        <f t="shared" si="6"/>
        <v>31.440000000000005</v>
      </c>
      <c r="AB22" s="100"/>
      <c r="AC22" s="100"/>
      <c r="AD22" s="100"/>
      <c r="AE22" s="100"/>
      <c r="AF22" s="100"/>
      <c r="AG22" s="100"/>
      <c r="AH22" s="100"/>
      <c r="AI22" s="100"/>
      <c r="AJ22" s="100"/>
    </row>
    <row r="23" spans="1:36" ht="14.25">
      <c r="A23" s="199" t="s">
        <v>206</v>
      </c>
      <c r="B23" s="198" t="s">
        <v>35</v>
      </c>
      <c r="C23" s="93" t="s">
        <v>8</v>
      </c>
      <c r="D23" s="85">
        <v>22.360000000000003</v>
      </c>
      <c r="E23" s="85">
        <v>9.08</v>
      </c>
      <c r="F23" s="84">
        <f>+D23+E23</f>
        <v>31.440000000000005</v>
      </c>
      <c r="G23" s="42">
        <v>8</v>
      </c>
      <c r="H23" s="332">
        <v>94.11764705882352</v>
      </c>
      <c r="I23" s="75"/>
      <c r="J23" s="44"/>
      <c r="K23" s="45"/>
      <c r="L23" s="88"/>
      <c r="M23" s="46"/>
      <c r="N23" s="47"/>
      <c r="O23" s="247"/>
      <c r="P23" s="248"/>
      <c r="Q23" s="248"/>
      <c r="R23" s="248"/>
      <c r="S23" s="248"/>
      <c r="T23" s="249"/>
      <c r="U23" s="239">
        <f t="shared" si="3"/>
        <v>94.11764705882352</v>
      </c>
      <c r="V23" s="240">
        <v>0</v>
      </c>
      <c r="W23" s="241">
        <f t="shared" si="4"/>
        <v>94.11764705882352</v>
      </c>
      <c r="X23" s="243"/>
      <c r="Y23" s="242">
        <f t="shared" si="5"/>
        <v>31.440000000000005</v>
      </c>
      <c r="Z23" s="240">
        <v>0</v>
      </c>
      <c r="AA23" s="242">
        <f t="shared" si="6"/>
        <v>31.440000000000005</v>
      </c>
      <c r="AB23" s="100"/>
      <c r="AC23" s="100"/>
      <c r="AD23" s="100"/>
      <c r="AE23" s="100"/>
      <c r="AF23" s="100"/>
      <c r="AG23" s="100"/>
      <c r="AH23" s="100"/>
      <c r="AI23" s="100"/>
      <c r="AJ23" s="100"/>
    </row>
    <row r="24" spans="1:36" ht="14.25">
      <c r="A24" s="216" t="s">
        <v>291</v>
      </c>
      <c r="B24" s="200"/>
      <c r="C24" s="257"/>
      <c r="D24" s="258"/>
      <c r="E24" s="258"/>
      <c r="F24" s="258"/>
      <c r="G24" s="258"/>
      <c r="H24" s="333"/>
      <c r="I24" s="101"/>
      <c r="J24" s="86"/>
      <c r="K24" s="87"/>
      <c r="L24" s="88"/>
      <c r="M24" s="88"/>
      <c r="N24" s="278"/>
      <c r="O24" s="275" t="s">
        <v>8</v>
      </c>
      <c r="P24" s="90">
        <v>34.220000000000006</v>
      </c>
      <c r="Q24" s="209">
        <v>17.37</v>
      </c>
      <c r="R24" s="263">
        <f>+P24+Q24</f>
        <v>51.59</v>
      </c>
      <c r="S24" s="210">
        <v>6</v>
      </c>
      <c r="T24" s="276">
        <f>+(80/85)*100</f>
        <v>94.11764705882352</v>
      </c>
      <c r="U24" s="239">
        <f t="shared" si="3"/>
        <v>94.11764705882352</v>
      </c>
      <c r="V24" s="240">
        <v>0</v>
      </c>
      <c r="W24" s="241">
        <f t="shared" si="4"/>
        <v>94.11764705882352</v>
      </c>
      <c r="X24" s="244"/>
      <c r="Y24" s="242">
        <f t="shared" si="5"/>
        <v>51.59</v>
      </c>
      <c r="Z24" s="240">
        <v>0</v>
      </c>
      <c r="AA24" s="242">
        <f t="shared" si="6"/>
        <v>51.59</v>
      </c>
      <c r="AB24" s="100"/>
      <c r="AC24" s="100"/>
      <c r="AD24" s="100"/>
      <c r="AE24" s="100"/>
      <c r="AF24" s="100"/>
      <c r="AG24" s="100"/>
      <c r="AH24" s="100"/>
      <c r="AI24" s="100"/>
      <c r="AJ24" s="100"/>
    </row>
    <row r="25" spans="1:36" ht="14.25">
      <c r="A25" s="317" t="s">
        <v>309</v>
      </c>
      <c r="B25" s="200"/>
      <c r="C25" s="257"/>
      <c r="D25" s="258"/>
      <c r="E25" s="258"/>
      <c r="F25" s="258"/>
      <c r="G25" s="258"/>
      <c r="H25" s="333"/>
      <c r="I25" s="101"/>
      <c r="J25" s="86"/>
      <c r="K25" s="87"/>
      <c r="L25" s="88"/>
      <c r="M25" s="88"/>
      <c r="N25" s="278"/>
      <c r="O25" s="275" t="s">
        <v>8</v>
      </c>
      <c r="P25" s="90">
        <v>34.220000000000006</v>
      </c>
      <c r="Q25" s="209">
        <v>17.37</v>
      </c>
      <c r="R25" s="263">
        <f>+P25+Q25</f>
        <v>51.59</v>
      </c>
      <c r="S25" s="210">
        <v>6</v>
      </c>
      <c r="T25" s="276">
        <f>+(80/85)*100</f>
        <v>94.11764705882352</v>
      </c>
      <c r="U25" s="239">
        <f t="shared" si="3"/>
        <v>94.11764705882352</v>
      </c>
      <c r="V25" s="240">
        <v>0</v>
      </c>
      <c r="W25" s="241">
        <f t="shared" si="4"/>
        <v>94.11764705882352</v>
      </c>
      <c r="X25" s="244"/>
      <c r="Y25" s="242">
        <f t="shared" si="5"/>
        <v>51.59</v>
      </c>
      <c r="Z25" s="240">
        <v>0</v>
      </c>
      <c r="AA25" s="242">
        <f t="shared" si="6"/>
        <v>51.59</v>
      </c>
      <c r="AB25" s="100"/>
      <c r="AC25" s="100"/>
      <c r="AD25" s="100"/>
      <c r="AE25" s="100"/>
      <c r="AF25" s="100"/>
      <c r="AG25" s="100"/>
      <c r="AH25" s="100"/>
      <c r="AI25" s="100"/>
      <c r="AJ25" s="100"/>
    </row>
    <row r="26" spans="1:36" ht="14.25">
      <c r="A26" s="199" t="s">
        <v>279</v>
      </c>
      <c r="B26" s="200" t="s">
        <v>248</v>
      </c>
      <c r="C26" s="257"/>
      <c r="D26" s="258"/>
      <c r="E26" s="258"/>
      <c r="F26" s="258"/>
      <c r="G26" s="258"/>
      <c r="H26" s="333"/>
      <c r="I26" s="101" t="s">
        <v>8</v>
      </c>
      <c r="J26" s="86">
        <v>10.280000000000001</v>
      </c>
      <c r="K26" s="87">
        <v>15.459999999999999</v>
      </c>
      <c r="L26" s="88">
        <f>+J26+K26</f>
        <v>25.740000000000002</v>
      </c>
      <c r="M26" s="88">
        <v>33</v>
      </c>
      <c r="N26" s="278">
        <v>84</v>
      </c>
      <c r="O26" s="250"/>
      <c r="P26" s="251"/>
      <c r="Q26" s="251"/>
      <c r="R26" s="251"/>
      <c r="S26" s="252"/>
      <c r="T26" s="253"/>
      <c r="U26" s="239">
        <f t="shared" si="3"/>
        <v>84</v>
      </c>
      <c r="V26" s="240">
        <v>0</v>
      </c>
      <c r="W26" s="241">
        <f t="shared" si="4"/>
        <v>84</v>
      </c>
      <c r="X26" s="244"/>
      <c r="Y26" s="242">
        <f t="shared" si="5"/>
        <v>25.740000000000002</v>
      </c>
      <c r="Z26" s="240">
        <v>0</v>
      </c>
      <c r="AA26" s="242">
        <f t="shared" si="6"/>
        <v>25.740000000000002</v>
      </c>
      <c r="AB26" s="100"/>
      <c r="AC26" s="100"/>
      <c r="AD26" s="100"/>
      <c r="AE26" s="100"/>
      <c r="AF26" s="100"/>
      <c r="AG26" s="100"/>
      <c r="AH26" s="100"/>
      <c r="AI26" s="100"/>
      <c r="AJ26" s="100"/>
    </row>
    <row r="27" spans="1:36" ht="14.25">
      <c r="A27" s="199" t="s">
        <v>247</v>
      </c>
      <c r="B27" s="198" t="s">
        <v>248</v>
      </c>
      <c r="C27" s="93"/>
      <c r="D27" s="85"/>
      <c r="E27" s="85"/>
      <c r="F27" s="84"/>
      <c r="G27" s="42"/>
      <c r="H27" s="237"/>
      <c r="I27" s="101" t="s">
        <v>8</v>
      </c>
      <c r="J27" s="86">
        <v>10.280000000000001</v>
      </c>
      <c r="K27" s="87">
        <v>15.459999999999999</v>
      </c>
      <c r="L27" s="88">
        <f>+J27+K27</f>
        <v>25.740000000000002</v>
      </c>
      <c r="M27" s="88">
        <v>33</v>
      </c>
      <c r="N27" s="278">
        <v>84</v>
      </c>
      <c r="O27" s="262"/>
      <c r="P27" s="263"/>
      <c r="Q27" s="263"/>
      <c r="R27" s="263"/>
      <c r="S27" s="264"/>
      <c r="T27" s="265"/>
      <c r="U27" s="239">
        <f t="shared" si="3"/>
        <v>84</v>
      </c>
      <c r="V27" s="240">
        <v>0</v>
      </c>
      <c r="W27" s="241">
        <f t="shared" si="4"/>
        <v>84</v>
      </c>
      <c r="X27" s="243"/>
      <c r="Y27" s="242">
        <f t="shared" si="5"/>
        <v>25.740000000000002</v>
      </c>
      <c r="Z27" s="240">
        <v>0</v>
      </c>
      <c r="AA27" s="242">
        <f t="shared" si="6"/>
        <v>25.740000000000002</v>
      </c>
      <c r="AB27" s="100"/>
      <c r="AC27" s="100"/>
      <c r="AD27" s="100"/>
      <c r="AE27" s="100"/>
      <c r="AF27" s="100"/>
      <c r="AG27" s="100"/>
      <c r="AH27" s="100"/>
      <c r="AI27" s="100"/>
      <c r="AJ27" s="100"/>
    </row>
    <row r="28" spans="1:36" ht="14.25">
      <c r="A28" s="199" t="s">
        <v>105</v>
      </c>
      <c r="B28" s="198" t="s">
        <v>88</v>
      </c>
      <c r="C28" s="93" t="s">
        <v>8</v>
      </c>
      <c r="D28" s="85">
        <v>5.58</v>
      </c>
      <c r="E28" s="85">
        <v>15.22</v>
      </c>
      <c r="F28" s="84">
        <f>+D28+E28</f>
        <v>20.8</v>
      </c>
      <c r="G28" s="42">
        <v>23</v>
      </c>
      <c r="H28" s="332">
        <v>81.5126050420168</v>
      </c>
      <c r="I28" s="75"/>
      <c r="J28" s="245"/>
      <c r="K28" s="245"/>
      <c r="L28" s="88"/>
      <c r="M28" s="245"/>
      <c r="N28" s="246"/>
      <c r="O28" s="142"/>
      <c r="P28" s="90"/>
      <c r="Q28" s="102"/>
      <c r="R28" s="90"/>
      <c r="S28" s="103"/>
      <c r="T28" s="230"/>
      <c r="U28" s="239">
        <f t="shared" si="3"/>
        <v>81.5126050420168</v>
      </c>
      <c r="V28" s="240">
        <v>0</v>
      </c>
      <c r="W28" s="241">
        <f t="shared" si="4"/>
        <v>81.5126050420168</v>
      </c>
      <c r="X28" s="244"/>
      <c r="Y28" s="242">
        <f t="shared" si="5"/>
        <v>20.8</v>
      </c>
      <c r="Z28" s="240">
        <v>0</v>
      </c>
      <c r="AA28" s="242">
        <f t="shared" si="6"/>
        <v>20.8</v>
      </c>
      <c r="AB28" s="100"/>
      <c r="AC28" s="100"/>
      <c r="AD28" s="100"/>
      <c r="AE28" s="100"/>
      <c r="AF28" s="100"/>
      <c r="AG28" s="100"/>
      <c r="AH28" s="100"/>
      <c r="AI28" s="100"/>
      <c r="AJ28" s="100"/>
    </row>
    <row r="29" spans="1:36" ht="14.25">
      <c r="A29" s="199" t="s">
        <v>175</v>
      </c>
      <c r="B29" s="199" t="s">
        <v>88</v>
      </c>
      <c r="C29" s="93" t="s">
        <v>8</v>
      </c>
      <c r="D29" s="85">
        <v>5.58</v>
      </c>
      <c r="E29" s="85">
        <v>15.22</v>
      </c>
      <c r="F29" s="84">
        <f>+D29+E29</f>
        <v>20.8</v>
      </c>
      <c r="G29" s="42">
        <v>23</v>
      </c>
      <c r="H29" s="332">
        <v>81.5126050420168</v>
      </c>
      <c r="I29" s="101"/>
      <c r="J29" s="86"/>
      <c r="K29" s="87"/>
      <c r="L29" s="88"/>
      <c r="M29" s="46"/>
      <c r="N29" s="89"/>
      <c r="O29" s="142"/>
      <c r="P29" s="90"/>
      <c r="Q29" s="102"/>
      <c r="R29" s="90"/>
      <c r="S29" s="103"/>
      <c r="T29" s="230"/>
      <c r="U29" s="239">
        <f t="shared" si="3"/>
        <v>81.5126050420168</v>
      </c>
      <c r="V29" s="240">
        <v>0</v>
      </c>
      <c r="W29" s="241">
        <f t="shared" si="4"/>
        <v>81.5126050420168</v>
      </c>
      <c r="X29" s="243"/>
      <c r="Y29" s="242">
        <f t="shared" si="5"/>
        <v>20.8</v>
      </c>
      <c r="Z29" s="240">
        <v>0</v>
      </c>
      <c r="AA29" s="242">
        <f t="shared" si="6"/>
        <v>20.8</v>
      </c>
      <c r="AB29" s="100"/>
      <c r="AC29" s="100"/>
      <c r="AD29" s="100"/>
      <c r="AE29" s="100"/>
      <c r="AF29" s="100"/>
      <c r="AG29" s="100"/>
      <c r="AH29" s="100"/>
      <c r="AI29" s="100"/>
      <c r="AJ29" s="100"/>
    </row>
    <row r="30" spans="1:36" ht="14.25">
      <c r="A30" s="216" t="s">
        <v>293</v>
      </c>
      <c r="B30" s="200"/>
      <c r="C30" s="257"/>
      <c r="D30" s="258"/>
      <c r="E30" s="258"/>
      <c r="F30" s="258"/>
      <c r="G30" s="258"/>
      <c r="H30" s="333"/>
      <c r="I30" s="101"/>
      <c r="J30" s="86"/>
      <c r="K30" s="87"/>
      <c r="L30" s="88"/>
      <c r="M30" s="88"/>
      <c r="N30" s="278"/>
      <c r="O30" s="275" t="s">
        <v>8</v>
      </c>
      <c r="P30" s="90">
        <v>14.37</v>
      </c>
      <c r="Q30" s="209">
        <v>22.6</v>
      </c>
      <c r="R30" s="263">
        <f>+P30+Q30</f>
        <v>36.97</v>
      </c>
      <c r="S30" s="210">
        <v>26</v>
      </c>
      <c r="T30" s="276">
        <f>+(60/85)*100</f>
        <v>70.58823529411765</v>
      </c>
      <c r="U30" s="239">
        <f t="shared" si="3"/>
        <v>70.58823529411765</v>
      </c>
      <c r="V30" s="240">
        <v>0</v>
      </c>
      <c r="W30" s="241">
        <f t="shared" si="4"/>
        <v>70.58823529411765</v>
      </c>
      <c r="X30" s="244"/>
      <c r="Y30" s="242">
        <f t="shared" si="5"/>
        <v>36.97</v>
      </c>
      <c r="Z30" s="240">
        <v>0</v>
      </c>
      <c r="AA30" s="242">
        <f t="shared" si="6"/>
        <v>36.97</v>
      </c>
      <c r="AB30" s="100"/>
      <c r="AC30" s="100"/>
      <c r="AD30" s="100"/>
      <c r="AE30" s="100"/>
      <c r="AF30" s="100"/>
      <c r="AG30" s="100"/>
      <c r="AH30" s="100"/>
      <c r="AI30" s="100"/>
      <c r="AJ30" s="100"/>
    </row>
    <row r="31" spans="1:36" ht="14.25">
      <c r="A31" s="317" t="s">
        <v>311</v>
      </c>
      <c r="B31" s="200"/>
      <c r="C31" s="257"/>
      <c r="D31" s="258"/>
      <c r="E31" s="258"/>
      <c r="F31" s="258"/>
      <c r="G31" s="258"/>
      <c r="H31" s="333"/>
      <c r="I31" s="101"/>
      <c r="J31" s="86"/>
      <c r="K31" s="87"/>
      <c r="L31" s="88"/>
      <c r="M31" s="88"/>
      <c r="N31" s="278"/>
      <c r="O31" s="275" t="s">
        <v>8</v>
      </c>
      <c r="P31" s="90">
        <v>14.37</v>
      </c>
      <c r="Q31" s="209">
        <v>22.6</v>
      </c>
      <c r="R31" s="263">
        <f>+P31+Q31</f>
        <v>36.97</v>
      </c>
      <c r="S31" s="210">
        <v>26</v>
      </c>
      <c r="T31" s="276">
        <f>+(60/85)*100</f>
        <v>70.58823529411765</v>
      </c>
      <c r="U31" s="239">
        <f t="shared" si="3"/>
        <v>70.58823529411765</v>
      </c>
      <c r="V31" s="240">
        <v>0</v>
      </c>
      <c r="W31" s="241">
        <f t="shared" si="4"/>
        <v>70.58823529411765</v>
      </c>
      <c r="X31" s="244"/>
      <c r="Y31" s="242">
        <f t="shared" si="5"/>
        <v>36.97</v>
      </c>
      <c r="Z31" s="240">
        <v>0</v>
      </c>
      <c r="AA31" s="242">
        <f t="shared" si="6"/>
        <v>36.97</v>
      </c>
      <c r="AB31" s="100"/>
      <c r="AC31" s="100"/>
      <c r="AD31" s="100"/>
      <c r="AE31" s="100"/>
      <c r="AF31" s="100"/>
      <c r="AG31" s="100"/>
      <c r="AH31" s="100"/>
      <c r="AI31" s="100"/>
      <c r="AJ31" s="100"/>
    </row>
    <row r="32" spans="1:36" ht="14.25">
      <c r="A32" s="199" t="s">
        <v>270</v>
      </c>
      <c r="B32" s="198" t="s">
        <v>33</v>
      </c>
      <c r="C32" s="73"/>
      <c r="D32" s="260"/>
      <c r="E32" s="260"/>
      <c r="F32" s="260"/>
      <c r="G32" s="260"/>
      <c r="H32" s="335"/>
      <c r="I32" s="101" t="s">
        <v>8</v>
      </c>
      <c r="J32" s="86">
        <v>8.7</v>
      </c>
      <c r="K32" s="87">
        <v>7.640000000000001</v>
      </c>
      <c r="L32" s="88">
        <f>+J32+K32</f>
        <v>16.34</v>
      </c>
      <c r="M32" s="88">
        <v>86</v>
      </c>
      <c r="N32" s="278">
        <v>57.49999999999999</v>
      </c>
      <c r="O32" s="247"/>
      <c r="P32" s="248"/>
      <c r="Q32" s="248"/>
      <c r="R32" s="248"/>
      <c r="S32" s="248"/>
      <c r="T32" s="249"/>
      <c r="U32" s="239">
        <f t="shared" si="3"/>
        <v>57.49999999999999</v>
      </c>
      <c r="V32" s="240">
        <v>0</v>
      </c>
      <c r="W32" s="241">
        <f t="shared" si="4"/>
        <v>57.49999999999999</v>
      </c>
      <c r="X32" s="243"/>
      <c r="Y32" s="242">
        <f t="shared" si="5"/>
        <v>16.34</v>
      </c>
      <c r="Z32" s="240">
        <v>0</v>
      </c>
      <c r="AA32" s="242">
        <f t="shared" si="6"/>
        <v>16.34</v>
      </c>
      <c r="AB32" s="100"/>
      <c r="AC32" s="100"/>
      <c r="AD32" s="100"/>
      <c r="AE32" s="100"/>
      <c r="AF32" s="100"/>
      <c r="AG32" s="100"/>
      <c r="AH32" s="100"/>
      <c r="AI32" s="100"/>
      <c r="AJ32" s="100"/>
    </row>
    <row r="33" spans="1:36" ht="14.25">
      <c r="A33" s="199" t="s">
        <v>241</v>
      </c>
      <c r="B33" s="198" t="s">
        <v>33</v>
      </c>
      <c r="C33" s="73"/>
      <c r="D33" s="260"/>
      <c r="E33" s="260"/>
      <c r="F33" s="260"/>
      <c r="G33" s="260"/>
      <c r="H33" s="335"/>
      <c r="I33" s="101" t="s">
        <v>8</v>
      </c>
      <c r="J33" s="86">
        <v>8.7</v>
      </c>
      <c r="K33" s="87">
        <v>7.640000000000001</v>
      </c>
      <c r="L33" s="88">
        <f>+J33+K33</f>
        <v>16.34</v>
      </c>
      <c r="M33" s="88">
        <v>86</v>
      </c>
      <c r="N33" s="278">
        <v>57.49999999999999</v>
      </c>
      <c r="O33" s="250"/>
      <c r="P33" s="251"/>
      <c r="Q33" s="251"/>
      <c r="R33" s="251"/>
      <c r="S33" s="252"/>
      <c r="T33" s="253"/>
      <c r="U33" s="239">
        <f t="shared" si="3"/>
        <v>57.49999999999999</v>
      </c>
      <c r="V33" s="240">
        <v>0</v>
      </c>
      <c r="W33" s="241">
        <f t="shared" si="4"/>
        <v>57.49999999999999</v>
      </c>
      <c r="X33" s="244"/>
      <c r="Y33" s="242">
        <f t="shared" si="5"/>
        <v>16.34</v>
      </c>
      <c r="Z33" s="240">
        <v>0</v>
      </c>
      <c r="AA33" s="242">
        <f t="shared" si="6"/>
        <v>16.34</v>
      </c>
      <c r="AB33" s="100"/>
      <c r="AC33" s="100"/>
      <c r="AD33" s="100"/>
      <c r="AE33" s="100"/>
      <c r="AF33" s="100"/>
      <c r="AG33" s="100"/>
      <c r="AH33" s="100"/>
      <c r="AI33" s="100"/>
      <c r="AJ33" s="100"/>
    </row>
    <row r="34" spans="1:36" ht="14.25">
      <c r="A34" s="317" t="s">
        <v>312</v>
      </c>
      <c r="B34" s="200"/>
      <c r="C34" s="257"/>
      <c r="D34" s="258"/>
      <c r="E34" s="258"/>
      <c r="F34" s="258"/>
      <c r="G34" s="258"/>
      <c r="H34" s="333"/>
      <c r="I34" s="101"/>
      <c r="J34" s="86"/>
      <c r="K34" s="87"/>
      <c r="L34" s="88"/>
      <c r="M34" s="88"/>
      <c r="N34" s="278"/>
      <c r="O34" s="275" t="s">
        <v>8</v>
      </c>
      <c r="P34" s="90">
        <v>18.16</v>
      </c>
      <c r="Q34" s="209">
        <v>6.039999999999999</v>
      </c>
      <c r="R34" s="263">
        <f>+P34+Q34</f>
        <v>24.2</v>
      </c>
      <c r="S34" s="210">
        <v>39</v>
      </c>
      <c r="T34" s="276">
        <f>+(47/85)*100</f>
        <v>55.294117647058826</v>
      </c>
      <c r="U34" s="239">
        <f t="shared" si="3"/>
        <v>55.294117647058826</v>
      </c>
      <c r="V34" s="240">
        <v>0</v>
      </c>
      <c r="W34" s="241">
        <f t="shared" si="4"/>
        <v>55.294117647058826</v>
      </c>
      <c r="X34" s="244"/>
      <c r="Y34" s="242">
        <f t="shared" si="5"/>
        <v>24.2</v>
      </c>
      <c r="Z34" s="240">
        <v>0</v>
      </c>
      <c r="AA34" s="242">
        <f t="shared" si="6"/>
        <v>24.2</v>
      </c>
      <c r="AB34" s="100"/>
      <c r="AC34" s="100"/>
      <c r="AD34" s="100"/>
      <c r="AE34" s="100"/>
      <c r="AF34" s="100"/>
      <c r="AG34" s="100"/>
      <c r="AH34" s="100"/>
      <c r="AI34" s="100"/>
      <c r="AJ34" s="100"/>
    </row>
    <row r="35" spans="1:36" ht="14.25">
      <c r="A35" s="216" t="s">
        <v>294</v>
      </c>
      <c r="B35" s="200"/>
      <c r="C35" s="257"/>
      <c r="D35" s="258"/>
      <c r="E35" s="258"/>
      <c r="F35" s="258"/>
      <c r="G35" s="258"/>
      <c r="H35" s="333"/>
      <c r="I35" s="101"/>
      <c r="J35" s="86"/>
      <c r="K35" s="87"/>
      <c r="L35" s="88"/>
      <c r="M35" s="88"/>
      <c r="N35" s="278"/>
      <c r="O35" s="275" t="s">
        <v>8</v>
      </c>
      <c r="P35" s="90">
        <v>18.16</v>
      </c>
      <c r="Q35" s="209">
        <v>6.039999999999999</v>
      </c>
      <c r="R35" s="263">
        <f>+P35+Q35</f>
        <v>24.2</v>
      </c>
      <c r="S35" s="210">
        <v>39</v>
      </c>
      <c r="T35" s="276">
        <f>+(47/85)*100</f>
        <v>55.294117647058826</v>
      </c>
      <c r="U35" s="239">
        <f t="shared" si="3"/>
        <v>55.294117647058826</v>
      </c>
      <c r="V35" s="240">
        <v>0</v>
      </c>
      <c r="W35" s="241">
        <f t="shared" si="4"/>
        <v>55.294117647058826</v>
      </c>
      <c r="X35" s="244"/>
      <c r="Y35" s="242">
        <f t="shared" si="5"/>
        <v>24.2</v>
      </c>
      <c r="Z35" s="240">
        <v>0</v>
      </c>
      <c r="AA35" s="242">
        <f t="shared" si="6"/>
        <v>24.2</v>
      </c>
      <c r="AB35" s="100"/>
      <c r="AC35" s="100"/>
      <c r="AD35" s="100"/>
      <c r="AE35" s="100"/>
      <c r="AF35" s="100"/>
      <c r="AG35" s="100"/>
      <c r="AH35" s="100"/>
      <c r="AI35" s="100"/>
      <c r="AJ35" s="100"/>
    </row>
    <row r="36" spans="1:36" ht="14.25">
      <c r="A36" s="199" t="s">
        <v>211</v>
      </c>
      <c r="B36" s="198" t="s">
        <v>39</v>
      </c>
      <c r="C36" s="93" t="s">
        <v>8</v>
      </c>
      <c r="D36" s="85">
        <v>2.4699999999999998</v>
      </c>
      <c r="E36" s="85">
        <v>9.64</v>
      </c>
      <c r="F36" s="84">
        <f>+D36+E36</f>
        <v>12.11</v>
      </c>
      <c r="G36" s="42">
        <v>56</v>
      </c>
      <c r="H36" s="334">
        <v>53.78151260504202</v>
      </c>
      <c r="I36" s="75"/>
      <c r="J36" s="44"/>
      <c r="K36" s="45"/>
      <c r="L36" s="88"/>
      <c r="M36" s="46"/>
      <c r="N36" s="47"/>
      <c r="O36" s="250"/>
      <c r="P36" s="251"/>
      <c r="Q36" s="251"/>
      <c r="R36" s="251"/>
      <c r="S36" s="252"/>
      <c r="T36" s="253"/>
      <c r="U36" s="239">
        <f t="shared" si="3"/>
        <v>53.78151260504202</v>
      </c>
      <c r="V36" s="240">
        <v>0</v>
      </c>
      <c r="W36" s="241">
        <f t="shared" si="4"/>
        <v>53.78151260504202</v>
      </c>
      <c r="X36" s="243"/>
      <c r="Y36" s="242">
        <f t="shared" si="5"/>
        <v>12.11</v>
      </c>
      <c r="Z36" s="240">
        <v>0</v>
      </c>
      <c r="AA36" s="242">
        <f t="shared" si="6"/>
        <v>12.11</v>
      </c>
      <c r="AB36" s="100"/>
      <c r="AC36" s="100"/>
      <c r="AD36" s="100"/>
      <c r="AE36" s="100"/>
      <c r="AF36" s="100"/>
      <c r="AG36" s="100"/>
      <c r="AH36" s="100"/>
      <c r="AI36" s="100"/>
      <c r="AJ36" s="100"/>
    </row>
    <row r="37" spans="1:36" ht="14.25">
      <c r="A37" s="199" t="s">
        <v>145</v>
      </c>
      <c r="B37" s="198" t="s">
        <v>39</v>
      </c>
      <c r="C37" s="93" t="s">
        <v>8</v>
      </c>
      <c r="D37" s="85">
        <v>2.4699999999999998</v>
      </c>
      <c r="E37" s="85">
        <v>9.64</v>
      </c>
      <c r="F37" s="84">
        <f>+D37+E37</f>
        <v>12.11</v>
      </c>
      <c r="G37" s="42">
        <v>56</v>
      </c>
      <c r="H37" s="334">
        <v>53.78151260504202</v>
      </c>
      <c r="I37" s="75"/>
      <c r="J37" s="245"/>
      <c r="K37" s="245"/>
      <c r="L37" s="88"/>
      <c r="M37" s="245"/>
      <c r="N37" s="246"/>
      <c r="O37" s="142"/>
      <c r="P37" s="90"/>
      <c r="Q37" s="102"/>
      <c r="R37" s="90"/>
      <c r="S37" s="103"/>
      <c r="T37" s="230"/>
      <c r="U37" s="239">
        <f t="shared" si="3"/>
        <v>53.78151260504202</v>
      </c>
      <c r="V37" s="240">
        <v>0</v>
      </c>
      <c r="W37" s="241">
        <f t="shared" si="4"/>
        <v>53.78151260504202</v>
      </c>
      <c r="X37" s="243"/>
      <c r="Y37" s="242">
        <f t="shared" si="5"/>
        <v>12.11</v>
      </c>
      <c r="Z37" s="240">
        <v>0</v>
      </c>
      <c r="AA37" s="242">
        <f t="shared" si="6"/>
        <v>12.11</v>
      </c>
      <c r="AB37" s="100"/>
      <c r="AC37" s="100"/>
      <c r="AD37" s="100"/>
      <c r="AE37" s="100"/>
      <c r="AF37" s="100"/>
      <c r="AG37" s="100"/>
      <c r="AH37" s="100"/>
      <c r="AI37" s="100"/>
      <c r="AJ37" s="100"/>
    </row>
    <row r="38" spans="1:36" ht="14.25">
      <c r="A38" s="54" t="s">
        <v>268</v>
      </c>
      <c r="B38" s="198" t="s">
        <v>43</v>
      </c>
      <c r="C38" s="73"/>
      <c r="D38" s="84"/>
      <c r="E38" s="84"/>
      <c r="F38" s="84"/>
      <c r="G38" s="266"/>
      <c r="H38" s="336"/>
      <c r="I38" s="101" t="s">
        <v>8</v>
      </c>
      <c r="J38" s="86">
        <v>13.56</v>
      </c>
      <c r="K38" s="87">
        <v>1.5</v>
      </c>
      <c r="L38" s="88">
        <f>+J38+K38</f>
        <v>15.06</v>
      </c>
      <c r="M38" s="88">
        <v>97</v>
      </c>
      <c r="N38" s="278">
        <v>52</v>
      </c>
      <c r="O38" s="247"/>
      <c r="P38" s="248"/>
      <c r="Q38" s="248"/>
      <c r="R38" s="248"/>
      <c r="S38" s="248"/>
      <c r="T38" s="249"/>
      <c r="U38" s="239">
        <f t="shared" si="3"/>
        <v>52</v>
      </c>
      <c r="V38" s="240">
        <v>0</v>
      </c>
      <c r="W38" s="241">
        <f t="shared" si="4"/>
        <v>52</v>
      </c>
      <c r="X38" s="243"/>
      <c r="Y38" s="242">
        <f t="shared" si="5"/>
        <v>15.06</v>
      </c>
      <c r="Z38" s="240">
        <v>0</v>
      </c>
      <c r="AA38" s="242">
        <f t="shared" si="6"/>
        <v>15.06</v>
      </c>
      <c r="AB38" s="100"/>
      <c r="AC38" s="100"/>
      <c r="AD38" s="100"/>
      <c r="AE38" s="100"/>
      <c r="AF38" s="100"/>
      <c r="AG38" s="100"/>
      <c r="AH38" s="100"/>
      <c r="AI38" s="100"/>
      <c r="AJ38" s="100"/>
    </row>
    <row r="39" spans="1:36" ht="14.25">
      <c r="A39" s="54" t="s">
        <v>239</v>
      </c>
      <c r="B39" s="198" t="s">
        <v>43</v>
      </c>
      <c r="C39" s="73"/>
      <c r="D39" s="258"/>
      <c r="E39" s="258"/>
      <c r="F39" s="41"/>
      <c r="G39" s="42"/>
      <c r="H39" s="236"/>
      <c r="I39" s="101" t="s">
        <v>8</v>
      </c>
      <c r="J39" s="86">
        <v>13.56</v>
      </c>
      <c r="K39" s="87">
        <v>1.5</v>
      </c>
      <c r="L39" s="88">
        <f>+J39+K39</f>
        <v>15.06</v>
      </c>
      <c r="M39" s="88">
        <v>97</v>
      </c>
      <c r="N39" s="278">
        <v>52</v>
      </c>
      <c r="O39" s="250"/>
      <c r="P39" s="251"/>
      <c r="Q39" s="251"/>
      <c r="R39" s="251"/>
      <c r="S39" s="252"/>
      <c r="T39" s="253"/>
      <c r="U39" s="239">
        <f t="shared" si="3"/>
        <v>52</v>
      </c>
      <c r="V39" s="240">
        <v>0</v>
      </c>
      <c r="W39" s="241">
        <f t="shared" si="4"/>
        <v>52</v>
      </c>
      <c r="X39" s="243"/>
      <c r="Y39" s="242">
        <f t="shared" si="5"/>
        <v>15.06</v>
      </c>
      <c r="Z39" s="240">
        <v>0</v>
      </c>
      <c r="AA39" s="242">
        <f t="shared" si="6"/>
        <v>15.06</v>
      </c>
      <c r="AB39" s="100"/>
      <c r="AC39" s="100"/>
      <c r="AD39" s="100"/>
      <c r="AE39" s="100"/>
      <c r="AF39" s="100"/>
      <c r="AG39" s="100"/>
      <c r="AH39" s="100"/>
      <c r="AI39" s="100"/>
      <c r="AJ39" s="100"/>
    </row>
    <row r="40" spans="1:36" ht="14.25">
      <c r="A40" s="319" t="s">
        <v>313</v>
      </c>
      <c r="B40" s="267"/>
      <c r="C40" s="257"/>
      <c r="D40" s="258"/>
      <c r="E40" s="258"/>
      <c r="F40" s="258"/>
      <c r="G40" s="258"/>
      <c r="H40" s="333"/>
      <c r="I40" s="101"/>
      <c r="J40" s="86"/>
      <c r="K40" s="87"/>
      <c r="L40" s="88"/>
      <c r="M40" s="46"/>
      <c r="N40" s="89"/>
      <c r="O40" s="275" t="s">
        <v>8</v>
      </c>
      <c r="P40" s="90">
        <v>17.24</v>
      </c>
      <c r="Q40" s="209">
        <v>6.16</v>
      </c>
      <c r="R40" s="263">
        <f>+P40+Q40</f>
        <v>23.4</v>
      </c>
      <c r="S40" s="210">
        <v>42</v>
      </c>
      <c r="T40" s="276">
        <f>+(44/85)*100</f>
        <v>51.76470588235295</v>
      </c>
      <c r="U40" s="239">
        <f aca="true" t="shared" si="7" ref="U40:U71">+H40+N40+T40</f>
        <v>51.76470588235295</v>
      </c>
      <c r="V40" s="240">
        <v>0</v>
      </c>
      <c r="W40" s="241">
        <f aca="true" t="shared" si="8" ref="W40:W71">+U40-V40</f>
        <v>51.76470588235295</v>
      </c>
      <c r="X40" s="244"/>
      <c r="Y40" s="242">
        <f aca="true" t="shared" si="9" ref="Y40:Y71">+F40+L40+R40</f>
        <v>23.4</v>
      </c>
      <c r="Z40" s="240">
        <v>0</v>
      </c>
      <c r="AA40" s="242">
        <f aca="true" t="shared" si="10" ref="AA40:AA71">+Y40-Z40</f>
        <v>23.4</v>
      </c>
      <c r="AB40" s="100"/>
      <c r="AC40" s="100"/>
      <c r="AD40" s="100"/>
      <c r="AE40" s="100"/>
      <c r="AF40" s="100"/>
      <c r="AG40" s="100"/>
      <c r="AH40" s="100"/>
      <c r="AI40" s="100"/>
      <c r="AJ40" s="100"/>
    </row>
    <row r="41" spans="1:36" ht="14.25">
      <c r="A41" s="318" t="s">
        <v>295</v>
      </c>
      <c r="B41" s="200"/>
      <c r="C41" s="257"/>
      <c r="D41" s="258"/>
      <c r="E41" s="258"/>
      <c r="F41" s="258"/>
      <c r="G41" s="258"/>
      <c r="H41" s="333"/>
      <c r="I41" s="101"/>
      <c r="J41" s="86"/>
      <c r="K41" s="87"/>
      <c r="L41" s="88"/>
      <c r="M41" s="88"/>
      <c r="N41" s="278"/>
      <c r="O41" s="275" t="s">
        <v>8</v>
      </c>
      <c r="P41" s="90">
        <v>17.24</v>
      </c>
      <c r="Q41" s="209">
        <v>6.16</v>
      </c>
      <c r="R41" s="263">
        <f>+P41+Q41</f>
        <v>23.4</v>
      </c>
      <c r="S41" s="210">
        <v>42</v>
      </c>
      <c r="T41" s="276">
        <f>+(44/85)*100</f>
        <v>51.76470588235295</v>
      </c>
      <c r="U41" s="239">
        <f t="shared" si="7"/>
        <v>51.76470588235295</v>
      </c>
      <c r="V41" s="240">
        <v>0</v>
      </c>
      <c r="W41" s="241">
        <f t="shared" si="8"/>
        <v>51.76470588235295</v>
      </c>
      <c r="X41" s="244"/>
      <c r="Y41" s="242">
        <f t="shared" si="9"/>
        <v>23.4</v>
      </c>
      <c r="Z41" s="240">
        <v>0</v>
      </c>
      <c r="AA41" s="242">
        <f t="shared" si="10"/>
        <v>23.4</v>
      </c>
      <c r="AB41" s="100"/>
      <c r="AC41" s="100"/>
      <c r="AD41" s="100"/>
      <c r="AE41" s="100"/>
      <c r="AF41" s="100"/>
      <c r="AG41" s="100"/>
      <c r="AH41" s="100"/>
      <c r="AI41" s="100"/>
      <c r="AJ41" s="100"/>
    </row>
    <row r="42" spans="1:36" ht="14.25">
      <c r="A42" s="319" t="s">
        <v>314</v>
      </c>
      <c r="B42" s="268"/>
      <c r="C42" s="257"/>
      <c r="D42" s="258"/>
      <c r="E42" s="258"/>
      <c r="F42" s="258"/>
      <c r="G42" s="258"/>
      <c r="H42" s="333"/>
      <c r="I42" s="101"/>
      <c r="J42" s="86"/>
      <c r="K42" s="87"/>
      <c r="L42" s="88"/>
      <c r="M42" s="46"/>
      <c r="N42" s="89"/>
      <c r="O42" s="275" t="s">
        <v>8</v>
      </c>
      <c r="P42" s="90">
        <v>7.52</v>
      </c>
      <c r="Q42" s="209">
        <v>12.64</v>
      </c>
      <c r="R42" s="263">
        <f>+P42+Q42</f>
        <v>20.16</v>
      </c>
      <c r="S42" s="210">
        <v>45</v>
      </c>
      <c r="T42" s="276">
        <f>+(41/85)*100</f>
        <v>48.23529411764706</v>
      </c>
      <c r="U42" s="239">
        <f t="shared" si="7"/>
        <v>48.23529411764706</v>
      </c>
      <c r="V42" s="240">
        <v>0</v>
      </c>
      <c r="W42" s="241">
        <f t="shared" si="8"/>
        <v>48.23529411764706</v>
      </c>
      <c r="X42" s="244"/>
      <c r="Y42" s="242">
        <f t="shared" si="9"/>
        <v>20.16</v>
      </c>
      <c r="Z42" s="240">
        <v>0</v>
      </c>
      <c r="AA42" s="242">
        <f t="shared" si="10"/>
        <v>20.16</v>
      </c>
      <c r="AB42" s="100"/>
      <c r="AC42" s="100"/>
      <c r="AD42" s="100"/>
      <c r="AE42" s="100"/>
      <c r="AF42" s="100"/>
      <c r="AG42" s="100"/>
      <c r="AH42" s="100"/>
      <c r="AI42" s="100"/>
      <c r="AJ42" s="100"/>
    </row>
    <row r="43" spans="1:36" ht="14.25">
      <c r="A43" s="318" t="s">
        <v>296</v>
      </c>
      <c r="B43" s="200"/>
      <c r="C43" s="257"/>
      <c r="D43" s="258"/>
      <c r="E43" s="258"/>
      <c r="F43" s="258"/>
      <c r="G43" s="258"/>
      <c r="H43" s="333"/>
      <c r="I43" s="101"/>
      <c r="J43" s="86"/>
      <c r="K43" s="87"/>
      <c r="L43" s="88"/>
      <c r="M43" s="88"/>
      <c r="N43" s="278"/>
      <c r="O43" s="275" t="s">
        <v>8</v>
      </c>
      <c r="P43" s="90">
        <v>7.52</v>
      </c>
      <c r="Q43" s="209">
        <v>12.64</v>
      </c>
      <c r="R43" s="263">
        <f>+P43+Q43</f>
        <v>20.16</v>
      </c>
      <c r="S43" s="210">
        <v>45</v>
      </c>
      <c r="T43" s="276">
        <f>+(41/85)*100</f>
        <v>48.23529411764706</v>
      </c>
      <c r="U43" s="239">
        <f t="shared" si="7"/>
        <v>48.23529411764706</v>
      </c>
      <c r="V43" s="240">
        <v>0</v>
      </c>
      <c r="W43" s="241">
        <f t="shared" si="8"/>
        <v>48.23529411764706</v>
      </c>
      <c r="X43" s="244"/>
      <c r="Y43" s="242">
        <f t="shared" si="9"/>
        <v>20.16</v>
      </c>
      <c r="Z43" s="240">
        <v>0</v>
      </c>
      <c r="AA43" s="242">
        <f t="shared" si="10"/>
        <v>20.16</v>
      </c>
      <c r="AB43" s="100"/>
      <c r="AC43" s="100"/>
      <c r="AD43" s="100"/>
      <c r="AE43" s="100"/>
      <c r="AF43" s="100"/>
      <c r="AG43" s="100"/>
      <c r="AH43" s="100"/>
      <c r="AI43" s="100"/>
      <c r="AJ43" s="100"/>
    </row>
    <row r="44" spans="1:36" ht="14.25">
      <c r="A44" s="54" t="s">
        <v>255</v>
      </c>
      <c r="B44" s="198" t="s">
        <v>180</v>
      </c>
      <c r="C44" s="93"/>
      <c r="D44" s="85"/>
      <c r="E44" s="85"/>
      <c r="F44" s="84"/>
      <c r="G44" s="42"/>
      <c r="H44" s="237"/>
      <c r="I44" s="101" t="s">
        <v>8</v>
      </c>
      <c r="J44" s="86">
        <v>9.2</v>
      </c>
      <c r="K44" s="87">
        <v>4.319999999999999</v>
      </c>
      <c r="L44" s="88">
        <f>+J44+K44</f>
        <v>13.52</v>
      </c>
      <c r="M44" s="88">
        <v>105</v>
      </c>
      <c r="N44" s="278">
        <v>48</v>
      </c>
      <c r="O44" s="250"/>
      <c r="P44" s="251"/>
      <c r="Q44" s="251"/>
      <c r="R44" s="251"/>
      <c r="S44" s="252"/>
      <c r="T44" s="253"/>
      <c r="U44" s="239">
        <f t="shared" si="7"/>
        <v>48</v>
      </c>
      <c r="V44" s="240">
        <v>0</v>
      </c>
      <c r="W44" s="241">
        <f t="shared" si="8"/>
        <v>48</v>
      </c>
      <c r="X44" s="243"/>
      <c r="Y44" s="242">
        <f t="shared" si="9"/>
        <v>13.52</v>
      </c>
      <c r="Z44" s="240">
        <v>0</v>
      </c>
      <c r="AA44" s="242">
        <f t="shared" si="10"/>
        <v>13.52</v>
      </c>
      <c r="AB44" s="100"/>
      <c r="AC44" s="100"/>
      <c r="AD44" s="100"/>
      <c r="AE44" s="100"/>
      <c r="AF44" s="100"/>
      <c r="AG44" s="100"/>
      <c r="AH44" s="100"/>
      <c r="AI44" s="100"/>
      <c r="AJ44" s="100"/>
    </row>
    <row r="45" spans="1:36" ht="14.25">
      <c r="A45" s="54" t="s">
        <v>285</v>
      </c>
      <c r="B45" s="200" t="s">
        <v>246</v>
      </c>
      <c r="C45" s="257"/>
      <c r="D45" s="258"/>
      <c r="E45" s="258"/>
      <c r="F45" s="258"/>
      <c r="G45" s="258"/>
      <c r="H45" s="333"/>
      <c r="I45" s="101" t="s">
        <v>8</v>
      </c>
      <c r="J45" s="86">
        <v>9.2</v>
      </c>
      <c r="K45" s="87">
        <v>4.319999999999999</v>
      </c>
      <c r="L45" s="88">
        <f>+J45+K45</f>
        <v>13.52</v>
      </c>
      <c r="M45" s="88">
        <v>105</v>
      </c>
      <c r="N45" s="278">
        <v>48</v>
      </c>
      <c r="O45" s="262"/>
      <c r="P45" s="263"/>
      <c r="Q45" s="263"/>
      <c r="R45" s="263"/>
      <c r="S45" s="264"/>
      <c r="T45" s="265"/>
      <c r="U45" s="239">
        <f t="shared" si="7"/>
        <v>48</v>
      </c>
      <c r="V45" s="240">
        <v>0</v>
      </c>
      <c r="W45" s="241">
        <f t="shared" si="8"/>
        <v>48</v>
      </c>
      <c r="X45" s="244"/>
      <c r="Y45" s="242">
        <f t="shared" si="9"/>
        <v>13.52</v>
      </c>
      <c r="Z45" s="240">
        <v>0</v>
      </c>
      <c r="AA45" s="242">
        <f t="shared" si="10"/>
        <v>13.52</v>
      </c>
      <c r="AB45" s="100"/>
      <c r="AC45" s="100"/>
      <c r="AD45" s="100"/>
      <c r="AE45" s="100"/>
      <c r="AF45" s="100"/>
      <c r="AG45" s="100"/>
      <c r="AH45" s="100"/>
      <c r="AI45" s="100"/>
      <c r="AJ45" s="100"/>
    </row>
    <row r="46" spans="1:36" ht="14.25">
      <c r="A46" s="322" t="s">
        <v>297</v>
      </c>
      <c r="B46" s="200"/>
      <c r="C46" s="257"/>
      <c r="D46" s="258"/>
      <c r="E46" s="258"/>
      <c r="F46" s="258"/>
      <c r="G46" s="258"/>
      <c r="H46" s="333"/>
      <c r="I46" s="101"/>
      <c r="J46" s="86"/>
      <c r="K46" s="87"/>
      <c r="L46" s="88"/>
      <c r="M46" s="88"/>
      <c r="N46" s="278"/>
      <c r="O46" s="314" t="s">
        <v>8</v>
      </c>
      <c r="P46" s="90">
        <v>15.16</v>
      </c>
      <c r="Q46" s="209">
        <v>3.48</v>
      </c>
      <c r="R46" s="263">
        <f>+P46+Q46</f>
        <v>18.64</v>
      </c>
      <c r="S46" s="210">
        <v>46</v>
      </c>
      <c r="T46" s="276">
        <f>+(40/85)*100</f>
        <v>47.05882352941176</v>
      </c>
      <c r="U46" s="239">
        <f t="shared" si="7"/>
        <v>47.05882352941176</v>
      </c>
      <c r="V46" s="240">
        <v>0</v>
      </c>
      <c r="W46" s="241">
        <f t="shared" si="8"/>
        <v>47.05882352941176</v>
      </c>
      <c r="X46" s="244"/>
      <c r="Y46" s="242">
        <f t="shared" si="9"/>
        <v>18.64</v>
      </c>
      <c r="Z46" s="240">
        <v>0</v>
      </c>
      <c r="AA46" s="242">
        <f t="shared" si="10"/>
        <v>18.64</v>
      </c>
      <c r="AB46" s="100"/>
      <c r="AC46" s="100"/>
      <c r="AD46" s="100"/>
      <c r="AE46" s="100"/>
      <c r="AF46" s="100"/>
      <c r="AG46" s="100"/>
      <c r="AH46" s="100"/>
      <c r="AI46" s="100"/>
      <c r="AJ46" s="100"/>
    </row>
    <row r="47" spans="1:36" ht="14.25">
      <c r="A47" s="321" t="s">
        <v>315</v>
      </c>
      <c r="B47" s="267"/>
      <c r="C47" s="257"/>
      <c r="D47" s="258"/>
      <c r="E47" s="258"/>
      <c r="F47" s="258"/>
      <c r="G47" s="258"/>
      <c r="H47" s="333"/>
      <c r="I47" s="75"/>
      <c r="J47" s="245"/>
      <c r="K47" s="245"/>
      <c r="L47" s="88"/>
      <c r="M47" s="245"/>
      <c r="N47" s="246"/>
      <c r="O47" s="314" t="s">
        <v>8</v>
      </c>
      <c r="P47" s="90">
        <v>15.16</v>
      </c>
      <c r="Q47" s="209">
        <v>3.48</v>
      </c>
      <c r="R47" s="263">
        <f>+P47+Q47</f>
        <v>18.64</v>
      </c>
      <c r="S47" s="210">
        <v>46</v>
      </c>
      <c r="T47" s="276">
        <f>+(40/85)*100</f>
        <v>47.05882352941176</v>
      </c>
      <c r="U47" s="239">
        <f t="shared" si="7"/>
        <v>47.05882352941176</v>
      </c>
      <c r="V47" s="240">
        <v>0</v>
      </c>
      <c r="W47" s="241">
        <f t="shared" si="8"/>
        <v>47.05882352941176</v>
      </c>
      <c r="X47" s="243"/>
      <c r="Y47" s="242">
        <f t="shared" si="9"/>
        <v>18.64</v>
      </c>
      <c r="Z47" s="240">
        <v>0</v>
      </c>
      <c r="AA47" s="242">
        <f t="shared" si="10"/>
        <v>18.64</v>
      </c>
      <c r="AB47" s="100"/>
      <c r="AC47" s="100"/>
      <c r="AD47" s="100"/>
      <c r="AE47" s="100"/>
      <c r="AF47" s="100"/>
      <c r="AG47" s="100"/>
      <c r="AH47" s="100"/>
      <c r="AI47" s="100"/>
      <c r="AJ47" s="100"/>
    </row>
    <row r="48" spans="1:36" ht="14.25">
      <c r="A48" s="54" t="s">
        <v>197</v>
      </c>
      <c r="B48" s="199" t="s">
        <v>32</v>
      </c>
      <c r="C48" s="93" t="s">
        <v>8</v>
      </c>
      <c r="D48" s="85">
        <v>8.1</v>
      </c>
      <c r="E48" s="85">
        <v>2.02</v>
      </c>
      <c r="F48" s="84">
        <f>+D48+E48</f>
        <v>10.12</v>
      </c>
      <c r="G48" s="42">
        <v>65</v>
      </c>
      <c r="H48" s="332">
        <v>46.21848739495798</v>
      </c>
      <c r="I48" s="75"/>
      <c r="J48" s="245"/>
      <c r="K48" s="245"/>
      <c r="L48" s="88"/>
      <c r="M48" s="245"/>
      <c r="N48" s="246"/>
      <c r="O48" s="142"/>
      <c r="P48" s="90"/>
      <c r="Q48" s="102"/>
      <c r="R48" s="90"/>
      <c r="S48" s="103"/>
      <c r="T48" s="230"/>
      <c r="U48" s="239">
        <f t="shared" si="7"/>
        <v>46.21848739495798</v>
      </c>
      <c r="V48" s="240">
        <v>0</v>
      </c>
      <c r="W48" s="241">
        <f t="shared" si="8"/>
        <v>46.21848739495798</v>
      </c>
      <c r="X48" s="244"/>
      <c r="Y48" s="242">
        <f t="shared" si="9"/>
        <v>10.12</v>
      </c>
      <c r="Z48" s="240">
        <v>0</v>
      </c>
      <c r="AA48" s="242">
        <f t="shared" si="10"/>
        <v>10.12</v>
      </c>
      <c r="AB48" s="100"/>
      <c r="AC48" s="100"/>
      <c r="AD48" s="100"/>
      <c r="AE48" s="100"/>
      <c r="AF48" s="100"/>
      <c r="AG48" s="100"/>
      <c r="AH48" s="100"/>
      <c r="AI48" s="100"/>
      <c r="AJ48" s="100"/>
    </row>
    <row r="49" spans="1:36" ht="14.25">
      <c r="A49" s="318" t="s">
        <v>299</v>
      </c>
      <c r="B49" s="200"/>
      <c r="C49" s="257"/>
      <c r="D49" s="258"/>
      <c r="E49" s="258"/>
      <c r="F49" s="258"/>
      <c r="G49" s="258"/>
      <c r="H49" s="333"/>
      <c r="I49" s="101"/>
      <c r="J49" s="86"/>
      <c r="K49" s="87"/>
      <c r="L49" s="88"/>
      <c r="M49" s="88"/>
      <c r="N49" s="278"/>
      <c r="O49" s="275" t="s">
        <v>8</v>
      </c>
      <c r="P49" s="90">
        <v>10.82</v>
      </c>
      <c r="Q49" s="209">
        <v>6.12</v>
      </c>
      <c r="R49" s="263">
        <f>+P49+Q49</f>
        <v>16.94</v>
      </c>
      <c r="S49" s="210">
        <v>50</v>
      </c>
      <c r="T49" s="276">
        <f>+(36/85)*100</f>
        <v>42.35294117647059</v>
      </c>
      <c r="U49" s="239">
        <f t="shared" si="7"/>
        <v>42.35294117647059</v>
      </c>
      <c r="V49" s="240">
        <v>0</v>
      </c>
      <c r="W49" s="241">
        <f t="shared" si="8"/>
        <v>42.35294117647059</v>
      </c>
      <c r="X49" s="244"/>
      <c r="Y49" s="242">
        <f t="shared" si="9"/>
        <v>16.94</v>
      </c>
      <c r="Z49" s="240">
        <v>0</v>
      </c>
      <c r="AA49" s="242">
        <f t="shared" si="10"/>
        <v>16.94</v>
      </c>
      <c r="AB49" s="100"/>
      <c r="AC49" s="100"/>
      <c r="AD49" s="100"/>
      <c r="AE49" s="100"/>
      <c r="AF49" s="100"/>
      <c r="AG49" s="100"/>
      <c r="AH49" s="100"/>
      <c r="AI49" s="100"/>
      <c r="AJ49" s="100"/>
    </row>
    <row r="50" spans="1:36" ht="14.25">
      <c r="A50" s="319" t="s">
        <v>317</v>
      </c>
      <c r="B50" s="267"/>
      <c r="C50" s="257"/>
      <c r="D50" s="258"/>
      <c r="E50" s="258"/>
      <c r="F50" s="258"/>
      <c r="G50" s="258"/>
      <c r="H50" s="333"/>
      <c r="I50" s="75"/>
      <c r="J50" s="245"/>
      <c r="K50" s="245"/>
      <c r="L50" s="88"/>
      <c r="M50" s="245"/>
      <c r="N50" s="246"/>
      <c r="O50" s="275" t="s">
        <v>8</v>
      </c>
      <c r="P50" s="90">
        <v>10.82</v>
      </c>
      <c r="Q50" s="209">
        <v>6.12</v>
      </c>
      <c r="R50" s="263">
        <f>+P50+Q50</f>
        <v>16.94</v>
      </c>
      <c r="S50" s="210">
        <v>50</v>
      </c>
      <c r="T50" s="276">
        <f>+(36/85)*100</f>
        <v>42.35294117647059</v>
      </c>
      <c r="U50" s="239">
        <f t="shared" si="7"/>
        <v>42.35294117647059</v>
      </c>
      <c r="V50" s="240">
        <v>0</v>
      </c>
      <c r="W50" s="241">
        <f t="shared" si="8"/>
        <v>42.35294117647059</v>
      </c>
      <c r="X50" s="243"/>
      <c r="Y50" s="242">
        <f t="shared" si="9"/>
        <v>16.94</v>
      </c>
      <c r="Z50" s="240">
        <v>0</v>
      </c>
      <c r="AA50" s="242">
        <f t="shared" si="10"/>
        <v>16.94</v>
      </c>
      <c r="AB50" s="100"/>
      <c r="AC50" s="100"/>
      <c r="AD50" s="100"/>
      <c r="AE50" s="100"/>
      <c r="AF50" s="100"/>
      <c r="AG50" s="100"/>
      <c r="AH50" s="100"/>
      <c r="AI50" s="100"/>
      <c r="AJ50" s="100"/>
    </row>
    <row r="51" spans="1:36" ht="14.25">
      <c r="A51" s="54" t="s">
        <v>24</v>
      </c>
      <c r="B51" s="198" t="s">
        <v>64</v>
      </c>
      <c r="C51" s="93" t="s">
        <v>8</v>
      </c>
      <c r="D51" s="85">
        <v>5.380000000000001</v>
      </c>
      <c r="E51" s="85">
        <v>1.32</v>
      </c>
      <c r="F51" s="84">
        <f>+D51+E51</f>
        <v>6.700000000000001</v>
      </c>
      <c r="G51" s="42">
        <v>84</v>
      </c>
      <c r="H51" s="334">
        <v>30.252100840336134</v>
      </c>
      <c r="I51" s="101"/>
      <c r="J51" s="86"/>
      <c r="K51" s="87"/>
      <c r="L51" s="88"/>
      <c r="M51" s="46"/>
      <c r="N51" s="89"/>
      <c r="O51" s="254"/>
      <c r="P51" s="255"/>
      <c r="Q51" s="235"/>
      <c r="R51" s="255"/>
      <c r="S51" s="256"/>
      <c r="T51" s="230"/>
      <c r="U51" s="239">
        <f t="shared" si="7"/>
        <v>30.252100840336134</v>
      </c>
      <c r="V51" s="240">
        <v>0</v>
      </c>
      <c r="W51" s="241">
        <f t="shared" si="8"/>
        <v>30.252100840336134</v>
      </c>
      <c r="X51" s="244"/>
      <c r="Y51" s="242">
        <f t="shared" si="9"/>
        <v>6.700000000000001</v>
      </c>
      <c r="Z51" s="240">
        <v>0</v>
      </c>
      <c r="AA51" s="242">
        <f t="shared" si="10"/>
        <v>6.700000000000001</v>
      </c>
      <c r="AB51" s="100"/>
      <c r="AC51" s="100"/>
      <c r="AD51" s="100"/>
      <c r="AE51" s="100"/>
      <c r="AF51" s="100"/>
      <c r="AG51" s="100"/>
      <c r="AH51" s="100"/>
      <c r="AI51" s="100"/>
      <c r="AJ51" s="100"/>
    </row>
    <row r="52" spans="1:36" ht="14.25">
      <c r="A52" s="54" t="s">
        <v>30</v>
      </c>
      <c r="B52" s="198" t="s">
        <v>64</v>
      </c>
      <c r="C52" s="93" t="s">
        <v>8</v>
      </c>
      <c r="D52" s="85">
        <v>5.380000000000001</v>
      </c>
      <c r="E52" s="85">
        <v>1.32</v>
      </c>
      <c r="F52" s="84">
        <f>+D52+E52</f>
        <v>6.700000000000001</v>
      </c>
      <c r="G52" s="42">
        <v>84</v>
      </c>
      <c r="H52" s="334">
        <v>30.252100840336134</v>
      </c>
      <c r="I52" s="101"/>
      <c r="J52" s="86"/>
      <c r="K52" s="87"/>
      <c r="L52" s="88"/>
      <c r="M52" s="46"/>
      <c r="N52" s="89"/>
      <c r="O52" s="250"/>
      <c r="P52" s="251"/>
      <c r="Q52" s="251"/>
      <c r="R52" s="251"/>
      <c r="S52" s="252"/>
      <c r="T52" s="253"/>
      <c r="U52" s="239">
        <f t="shared" si="7"/>
        <v>30.252100840336134</v>
      </c>
      <c r="V52" s="325">
        <v>0</v>
      </c>
      <c r="W52" s="241">
        <f t="shared" si="8"/>
        <v>30.252100840336134</v>
      </c>
      <c r="X52" s="243"/>
      <c r="Y52" s="242">
        <f t="shared" si="9"/>
        <v>6.700000000000001</v>
      </c>
      <c r="Z52" s="240">
        <v>0</v>
      </c>
      <c r="AA52" s="242">
        <f t="shared" si="10"/>
        <v>6.700000000000001</v>
      </c>
      <c r="AB52" s="100"/>
      <c r="AC52" s="100"/>
      <c r="AD52" s="100"/>
      <c r="AE52" s="100"/>
      <c r="AF52" s="100"/>
      <c r="AG52" s="100"/>
      <c r="AH52" s="100"/>
      <c r="AI52" s="100"/>
      <c r="AJ52" s="100"/>
    </row>
    <row r="53" spans="1:36" ht="14.25">
      <c r="A53" s="54" t="s">
        <v>265</v>
      </c>
      <c r="B53" s="198" t="s">
        <v>234</v>
      </c>
      <c r="C53" s="73"/>
      <c r="D53" s="84"/>
      <c r="E53" s="84"/>
      <c r="F53" s="84"/>
      <c r="G53" s="266"/>
      <c r="H53" s="336"/>
      <c r="I53" s="101" t="s">
        <v>8</v>
      </c>
      <c r="J53" s="86">
        <v>4.1</v>
      </c>
      <c r="K53" s="87">
        <v>3.6100000000000003</v>
      </c>
      <c r="L53" s="88">
        <f>+J53+K53</f>
        <v>7.71</v>
      </c>
      <c r="M53" s="88">
        <v>143</v>
      </c>
      <c r="N53" s="278">
        <v>28.999999999999996</v>
      </c>
      <c r="O53" s="247"/>
      <c r="P53" s="248"/>
      <c r="Q53" s="248"/>
      <c r="R53" s="248"/>
      <c r="S53" s="248"/>
      <c r="T53" s="249"/>
      <c r="U53" s="239">
        <f t="shared" si="7"/>
        <v>28.999999999999996</v>
      </c>
      <c r="V53" s="240">
        <v>0</v>
      </c>
      <c r="W53" s="241">
        <f t="shared" si="8"/>
        <v>28.999999999999996</v>
      </c>
      <c r="X53" s="243"/>
      <c r="Y53" s="242">
        <f t="shared" si="9"/>
        <v>7.71</v>
      </c>
      <c r="Z53" s="240">
        <v>0</v>
      </c>
      <c r="AA53" s="242">
        <f t="shared" si="10"/>
        <v>7.71</v>
      </c>
      <c r="AB53" s="100"/>
      <c r="AC53" s="100"/>
      <c r="AD53" s="100"/>
      <c r="AE53" s="100"/>
      <c r="AF53" s="100"/>
      <c r="AG53" s="100"/>
      <c r="AH53" s="100"/>
      <c r="AI53" s="100"/>
      <c r="AJ53" s="100"/>
    </row>
    <row r="54" spans="1:36" ht="14.25">
      <c r="A54" s="54" t="s">
        <v>233</v>
      </c>
      <c r="B54" s="198" t="s">
        <v>234</v>
      </c>
      <c r="C54" s="257"/>
      <c r="D54" s="258"/>
      <c r="E54" s="258"/>
      <c r="F54" s="258"/>
      <c r="G54" s="258"/>
      <c r="H54" s="333"/>
      <c r="I54" s="101" t="s">
        <v>8</v>
      </c>
      <c r="J54" s="86">
        <v>4.1</v>
      </c>
      <c r="K54" s="87">
        <v>3.6100000000000003</v>
      </c>
      <c r="L54" s="88">
        <f>+J54+K54</f>
        <v>7.71</v>
      </c>
      <c r="M54" s="88">
        <v>143</v>
      </c>
      <c r="N54" s="278">
        <v>28.999999999999996</v>
      </c>
      <c r="O54" s="142"/>
      <c r="P54" s="90"/>
      <c r="Q54" s="102"/>
      <c r="R54" s="90"/>
      <c r="S54" s="103"/>
      <c r="T54" s="230"/>
      <c r="U54" s="239">
        <f t="shared" si="7"/>
        <v>28.999999999999996</v>
      </c>
      <c r="V54" s="240">
        <v>0</v>
      </c>
      <c r="W54" s="241">
        <f t="shared" si="8"/>
        <v>28.999999999999996</v>
      </c>
      <c r="X54" s="243"/>
      <c r="Y54" s="242">
        <f t="shared" si="9"/>
        <v>7.71</v>
      </c>
      <c r="Z54" s="240">
        <v>0</v>
      </c>
      <c r="AA54" s="242">
        <f t="shared" si="10"/>
        <v>7.71</v>
      </c>
      <c r="AB54" s="100"/>
      <c r="AC54" s="100"/>
      <c r="AD54" s="100"/>
      <c r="AE54" s="100"/>
      <c r="AF54" s="100"/>
      <c r="AG54" s="100"/>
      <c r="AH54" s="100"/>
      <c r="AI54" s="100"/>
      <c r="AJ54" s="100"/>
    </row>
    <row r="55" spans="1:36" ht="14.25">
      <c r="A55" s="54" t="s">
        <v>120</v>
      </c>
      <c r="B55" s="198" t="s">
        <v>46</v>
      </c>
      <c r="C55" s="93" t="s">
        <v>8</v>
      </c>
      <c r="D55" s="85">
        <v>3.38</v>
      </c>
      <c r="E55" s="85">
        <v>0</v>
      </c>
      <c r="F55" s="84">
        <f>+D55+E55</f>
        <v>3.38</v>
      </c>
      <c r="G55" s="42">
        <v>101</v>
      </c>
      <c r="H55" s="332">
        <v>15.966386554621847</v>
      </c>
      <c r="I55" s="101"/>
      <c r="J55" s="86"/>
      <c r="K55" s="87"/>
      <c r="L55" s="88"/>
      <c r="M55" s="46"/>
      <c r="N55" s="89"/>
      <c r="O55" s="275" t="s">
        <v>8</v>
      </c>
      <c r="P55" s="90">
        <v>0</v>
      </c>
      <c r="Q55" s="209">
        <v>5.66</v>
      </c>
      <c r="R55" s="263">
        <f>+P55+Q55</f>
        <v>5.66</v>
      </c>
      <c r="S55" s="210">
        <v>76</v>
      </c>
      <c r="T55" s="276">
        <f>+(10/85)*100</f>
        <v>11.76470588235294</v>
      </c>
      <c r="U55" s="239">
        <f t="shared" si="7"/>
        <v>27.731092436974787</v>
      </c>
      <c r="V55" s="240">
        <v>0</v>
      </c>
      <c r="W55" s="241">
        <f t="shared" si="8"/>
        <v>27.731092436974787</v>
      </c>
      <c r="X55" s="243">
        <v>5</v>
      </c>
      <c r="Y55" s="242">
        <f t="shared" si="9"/>
        <v>9.04</v>
      </c>
      <c r="Z55" s="240">
        <v>0</v>
      </c>
      <c r="AA55" s="242">
        <f t="shared" si="10"/>
        <v>9.04</v>
      </c>
      <c r="AB55" s="100"/>
      <c r="AC55" s="100"/>
      <c r="AD55" s="100"/>
      <c r="AE55" s="100"/>
      <c r="AF55" s="100"/>
      <c r="AG55" s="100"/>
      <c r="AH55" s="100"/>
      <c r="AI55" s="100"/>
      <c r="AJ55" s="100"/>
    </row>
    <row r="56" spans="1:36" ht="14.25">
      <c r="A56" s="54" t="s">
        <v>191</v>
      </c>
      <c r="B56" s="199" t="s">
        <v>46</v>
      </c>
      <c r="C56" s="93" t="s">
        <v>8</v>
      </c>
      <c r="D56" s="85">
        <v>3.38</v>
      </c>
      <c r="E56" s="85">
        <v>0</v>
      </c>
      <c r="F56" s="84">
        <f>+D56+E56</f>
        <v>3.38</v>
      </c>
      <c r="G56" s="42">
        <v>101</v>
      </c>
      <c r="H56" s="332">
        <v>15.966386554621847</v>
      </c>
      <c r="I56" s="101"/>
      <c r="J56" s="86"/>
      <c r="K56" s="87"/>
      <c r="L56" s="88"/>
      <c r="M56" s="46"/>
      <c r="N56" s="89"/>
      <c r="O56" s="275" t="s">
        <v>8</v>
      </c>
      <c r="P56" s="90">
        <v>0</v>
      </c>
      <c r="Q56" s="209">
        <v>5.66</v>
      </c>
      <c r="R56" s="263">
        <f>+P56+Q56</f>
        <v>5.66</v>
      </c>
      <c r="S56" s="210">
        <v>76</v>
      </c>
      <c r="T56" s="276">
        <f>+(10/85)*100</f>
        <v>11.76470588235294</v>
      </c>
      <c r="U56" s="239">
        <f t="shared" si="7"/>
        <v>27.731092436974787</v>
      </c>
      <c r="V56" s="240">
        <v>0</v>
      </c>
      <c r="W56" s="241">
        <f t="shared" si="8"/>
        <v>27.731092436974787</v>
      </c>
      <c r="X56" s="243">
        <v>5</v>
      </c>
      <c r="Y56" s="242">
        <f t="shared" si="9"/>
        <v>9.04</v>
      </c>
      <c r="Z56" s="240">
        <v>0</v>
      </c>
      <c r="AA56" s="242">
        <f t="shared" si="10"/>
        <v>9.04</v>
      </c>
      <c r="AB56" s="100"/>
      <c r="AC56" s="100"/>
      <c r="AD56" s="100"/>
      <c r="AE56" s="100"/>
      <c r="AF56" s="100"/>
      <c r="AG56" s="100"/>
      <c r="AH56" s="100"/>
      <c r="AI56" s="100"/>
      <c r="AJ56" s="100"/>
    </row>
    <row r="57" spans="1:36" ht="14.25">
      <c r="A57" s="318" t="s">
        <v>302</v>
      </c>
      <c r="B57" s="200"/>
      <c r="C57" s="257"/>
      <c r="D57" s="258"/>
      <c r="E57" s="258"/>
      <c r="F57" s="258"/>
      <c r="G57" s="258"/>
      <c r="H57" s="333"/>
      <c r="I57" s="101"/>
      <c r="J57" s="86"/>
      <c r="K57" s="87"/>
      <c r="L57" s="88"/>
      <c r="M57" s="88"/>
      <c r="N57" s="278"/>
      <c r="O57" s="275" t="s">
        <v>8</v>
      </c>
      <c r="P57" s="90">
        <v>0</v>
      </c>
      <c r="Q57" s="209">
        <v>11.46</v>
      </c>
      <c r="R57" s="263">
        <f>+P57+Q57</f>
        <v>11.46</v>
      </c>
      <c r="S57" s="210">
        <v>63</v>
      </c>
      <c r="T57" s="276">
        <f>+(23/85)*100</f>
        <v>27.058823529411764</v>
      </c>
      <c r="U57" s="239">
        <f t="shared" si="7"/>
        <v>27.058823529411764</v>
      </c>
      <c r="V57" s="240">
        <v>0</v>
      </c>
      <c r="W57" s="241">
        <f t="shared" si="8"/>
        <v>27.058823529411764</v>
      </c>
      <c r="X57" s="244"/>
      <c r="Y57" s="242">
        <f t="shared" si="9"/>
        <v>11.46</v>
      </c>
      <c r="Z57" s="240">
        <v>0</v>
      </c>
      <c r="AA57" s="242">
        <f t="shared" si="10"/>
        <v>11.46</v>
      </c>
      <c r="AB57" s="100"/>
      <c r="AC57" s="100"/>
      <c r="AD57" s="100"/>
      <c r="AE57" s="100"/>
      <c r="AF57" s="100"/>
      <c r="AG57" s="100"/>
      <c r="AH57" s="100"/>
      <c r="AI57" s="100"/>
      <c r="AJ57" s="100"/>
    </row>
    <row r="58" spans="1:36" ht="14.25">
      <c r="A58" s="319" t="s">
        <v>320</v>
      </c>
      <c r="B58" s="279"/>
      <c r="C58" s="73"/>
      <c r="D58" s="260"/>
      <c r="E58" s="260"/>
      <c r="F58" s="260"/>
      <c r="G58" s="260"/>
      <c r="H58" s="335"/>
      <c r="I58" s="101"/>
      <c r="J58" s="86"/>
      <c r="K58" s="87"/>
      <c r="L58" s="88"/>
      <c r="M58" s="46"/>
      <c r="N58" s="89"/>
      <c r="O58" s="275" t="s">
        <v>8</v>
      </c>
      <c r="P58" s="90">
        <v>0</v>
      </c>
      <c r="Q58" s="209">
        <v>11.46</v>
      </c>
      <c r="R58" s="263">
        <f>+P58+Q58</f>
        <v>11.46</v>
      </c>
      <c r="S58" s="210">
        <v>63</v>
      </c>
      <c r="T58" s="276">
        <f>+(23/85)*100</f>
        <v>27.058823529411764</v>
      </c>
      <c r="U58" s="239">
        <f t="shared" si="7"/>
        <v>27.058823529411764</v>
      </c>
      <c r="V58" s="240">
        <v>0</v>
      </c>
      <c r="W58" s="241">
        <f t="shared" si="8"/>
        <v>27.058823529411764</v>
      </c>
      <c r="X58" s="244"/>
      <c r="Y58" s="242">
        <f t="shared" si="9"/>
        <v>11.46</v>
      </c>
      <c r="Z58" s="240">
        <v>0</v>
      </c>
      <c r="AA58" s="242">
        <f t="shared" si="10"/>
        <v>11.46</v>
      </c>
      <c r="AB58" s="100"/>
      <c r="AC58" s="100"/>
      <c r="AD58" s="100"/>
      <c r="AE58" s="100"/>
      <c r="AF58" s="100"/>
      <c r="AG58" s="100"/>
      <c r="AH58" s="100"/>
      <c r="AI58" s="100"/>
      <c r="AJ58" s="100"/>
    </row>
    <row r="59" spans="1:36" ht="14.25">
      <c r="A59" s="54" t="s">
        <v>273</v>
      </c>
      <c r="B59" s="214" t="s">
        <v>66</v>
      </c>
      <c r="C59" s="257"/>
      <c r="D59" s="258"/>
      <c r="E59" s="258"/>
      <c r="F59" s="258"/>
      <c r="G59" s="258"/>
      <c r="H59" s="333"/>
      <c r="I59" s="101" t="s">
        <v>8</v>
      </c>
      <c r="J59" s="86">
        <v>4.5</v>
      </c>
      <c r="K59" s="87">
        <v>1.64</v>
      </c>
      <c r="L59" s="88">
        <f>+J59+K59</f>
        <v>6.14</v>
      </c>
      <c r="M59" s="88">
        <v>151</v>
      </c>
      <c r="N59" s="278">
        <v>25</v>
      </c>
      <c r="O59" s="142"/>
      <c r="P59" s="90"/>
      <c r="Q59" s="102"/>
      <c r="R59" s="90"/>
      <c r="S59" s="103"/>
      <c r="T59" s="230"/>
      <c r="U59" s="239">
        <f t="shared" si="7"/>
        <v>25</v>
      </c>
      <c r="V59" s="240">
        <v>0</v>
      </c>
      <c r="W59" s="241">
        <f t="shared" si="8"/>
        <v>25</v>
      </c>
      <c r="X59" s="244"/>
      <c r="Y59" s="242">
        <f t="shared" si="9"/>
        <v>6.14</v>
      </c>
      <c r="Z59" s="240">
        <v>0</v>
      </c>
      <c r="AA59" s="242">
        <f t="shared" si="10"/>
        <v>6.14</v>
      </c>
      <c r="AB59" s="100"/>
      <c r="AC59" s="100"/>
      <c r="AD59" s="100"/>
      <c r="AE59" s="100"/>
      <c r="AF59" s="100"/>
      <c r="AG59" s="100"/>
      <c r="AH59" s="100"/>
      <c r="AI59" s="100"/>
      <c r="AJ59" s="100"/>
    </row>
    <row r="60" spans="1:36" ht="14.25">
      <c r="A60" s="54" t="s">
        <v>243</v>
      </c>
      <c r="B60" s="214" t="s">
        <v>66</v>
      </c>
      <c r="C60" s="257"/>
      <c r="D60" s="258"/>
      <c r="E60" s="258"/>
      <c r="F60" s="258"/>
      <c r="G60" s="258"/>
      <c r="H60" s="333"/>
      <c r="I60" s="101" t="s">
        <v>8</v>
      </c>
      <c r="J60" s="86">
        <v>4.5</v>
      </c>
      <c r="K60" s="87">
        <v>1.64</v>
      </c>
      <c r="L60" s="88">
        <f>+J60+K60</f>
        <v>6.14</v>
      </c>
      <c r="M60" s="88">
        <v>151</v>
      </c>
      <c r="N60" s="278">
        <v>25</v>
      </c>
      <c r="O60" s="250"/>
      <c r="P60" s="251"/>
      <c r="Q60" s="251"/>
      <c r="R60" s="251"/>
      <c r="S60" s="252"/>
      <c r="T60" s="253"/>
      <c r="U60" s="239">
        <f t="shared" si="7"/>
        <v>25</v>
      </c>
      <c r="V60" s="240">
        <v>0</v>
      </c>
      <c r="W60" s="241">
        <f t="shared" si="8"/>
        <v>25</v>
      </c>
      <c r="X60" s="243"/>
      <c r="Y60" s="242">
        <f t="shared" si="9"/>
        <v>6.14</v>
      </c>
      <c r="Z60" s="240">
        <v>0</v>
      </c>
      <c r="AA60" s="242">
        <f t="shared" si="10"/>
        <v>6.14</v>
      </c>
      <c r="AB60" s="100"/>
      <c r="AC60" s="100"/>
      <c r="AD60" s="100"/>
      <c r="AE60" s="100"/>
      <c r="AF60" s="100"/>
      <c r="AG60" s="100"/>
      <c r="AH60" s="100"/>
      <c r="AI60" s="100"/>
      <c r="AJ60" s="100"/>
    </row>
    <row r="61" spans="1:36" ht="14.25">
      <c r="A61" s="54" t="s">
        <v>323</v>
      </c>
      <c r="B61" s="338" t="s">
        <v>40</v>
      </c>
      <c r="C61" s="257"/>
      <c r="D61" s="258"/>
      <c r="E61" s="258"/>
      <c r="F61" s="258"/>
      <c r="G61" s="258"/>
      <c r="H61" s="333"/>
      <c r="I61" s="101" t="s">
        <v>8</v>
      </c>
      <c r="J61" s="86">
        <v>3.88</v>
      </c>
      <c r="K61" s="87">
        <v>1.5</v>
      </c>
      <c r="L61" s="88">
        <f>+J61+K61</f>
        <v>5.38</v>
      </c>
      <c r="M61" s="88">
        <v>158</v>
      </c>
      <c r="N61" s="278">
        <v>21.5</v>
      </c>
      <c r="O61" s="262"/>
      <c r="P61" s="263"/>
      <c r="Q61" s="263"/>
      <c r="R61" s="263"/>
      <c r="S61" s="264"/>
      <c r="T61" s="265"/>
      <c r="U61" s="239">
        <f t="shared" si="7"/>
        <v>21.5</v>
      </c>
      <c r="V61" s="240">
        <v>0</v>
      </c>
      <c r="W61" s="241">
        <f t="shared" si="8"/>
        <v>21.5</v>
      </c>
      <c r="X61" s="244"/>
      <c r="Y61" s="242">
        <f t="shared" si="9"/>
        <v>5.38</v>
      </c>
      <c r="Z61" s="240">
        <v>0</v>
      </c>
      <c r="AA61" s="242">
        <f t="shared" si="10"/>
        <v>5.38</v>
      </c>
      <c r="AB61" s="100"/>
      <c r="AC61" s="100"/>
      <c r="AD61" s="100"/>
      <c r="AE61" s="100"/>
      <c r="AF61" s="100"/>
      <c r="AG61" s="100"/>
      <c r="AH61" s="100"/>
      <c r="AI61" s="100"/>
      <c r="AJ61" s="100"/>
    </row>
    <row r="62" spans="1:36" ht="14.25">
      <c r="A62" s="54" t="s">
        <v>256</v>
      </c>
      <c r="B62" s="214" t="s">
        <v>40</v>
      </c>
      <c r="C62" s="93"/>
      <c r="D62" s="85"/>
      <c r="E62" s="85"/>
      <c r="F62" s="84"/>
      <c r="G62" s="42"/>
      <c r="H62" s="237"/>
      <c r="I62" s="101" t="s">
        <v>8</v>
      </c>
      <c r="J62" s="86">
        <v>3.88</v>
      </c>
      <c r="K62" s="87">
        <v>1.5</v>
      </c>
      <c r="L62" s="88">
        <f>+J62+K62</f>
        <v>5.38</v>
      </c>
      <c r="M62" s="88">
        <v>158</v>
      </c>
      <c r="N62" s="278">
        <v>21.5</v>
      </c>
      <c r="O62" s="250"/>
      <c r="P62" s="251"/>
      <c r="Q62" s="251"/>
      <c r="R62" s="251"/>
      <c r="S62" s="252"/>
      <c r="T62" s="253"/>
      <c r="U62" s="239">
        <f t="shared" si="7"/>
        <v>21.5</v>
      </c>
      <c r="V62" s="240">
        <v>0</v>
      </c>
      <c r="W62" s="241">
        <f t="shared" si="8"/>
        <v>21.5</v>
      </c>
      <c r="X62" s="244"/>
      <c r="Y62" s="242">
        <f t="shared" si="9"/>
        <v>5.38</v>
      </c>
      <c r="Z62" s="240">
        <v>0</v>
      </c>
      <c r="AA62" s="242">
        <f t="shared" si="10"/>
        <v>5.38</v>
      </c>
      <c r="AB62" s="100"/>
      <c r="AC62" s="100"/>
      <c r="AD62" s="100"/>
      <c r="AE62" s="100"/>
      <c r="AF62" s="100"/>
      <c r="AG62" s="100"/>
      <c r="AH62" s="100"/>
      <c r="AI62" s="100"/>
      <c r="AJ62" s="100"/>
    </row>
    <row r="63" spans="1:36" ht="14.25">
      <c r="A63" s="54" t="s">
        <v>174</v>
      </c>
      <c r="B63" s="213" t="s">
        <v>104</v>
      </c>
      <c r="C63" s="93" t="s">
        <v>8</v>
      </c>
      <c r="D63" s="85">
        <v>0</v>
      </c>
      <c r="E63" s="85">
        <v>4.9</v>
      </c>
      <c r="F63" s="84">
        <f>+D63+E63</f>
        <v>4.9</v>
      </c>
      <c r="G63" s="42">
        <v>97</v>
      </c>
      <c r="H63" s="332">
        <v>19.327731092436977</v>
      </c>
      <c r="I63" s="101"/>
      <c r="J63" s="86"/>
      <c r="K63" s="87"/>
      <c r="L63" s="88"/>
      <c r="M63" s="46"/>
      <c r="N63" s="89"/>
      <c r="O63" s="142"/>
      <c r="P63" s="90"/>
      <c r="Q63" s="102"/>
      <c r="R63" s="90"/>
      <c r="S63" s="103"/>
      <c r="T63" s="230"/>
      <c r="U63" s="239">
        <f t="shared" si="7"/>
        <v>19.327731092436977</v>
      </c>
      <c r="V63" s="240">
        <v>0</v>
      </c>
      <c r="W63" s="241">
        <f t="shared" si="8"/>
        <v>19.327731092436977</v>
      </c>
      <c r="X63" s="243"/>
      <c r="Y63" s="242">
        <f t="shared" si="9"/>
        <v>4.9</v>
      </c>
      <c r="Z63" s="240">
        <v>0</v>
      </c>
      <c r="AA63" s="242">
        <f t="shared" si="10"/>
        <v>4.9</v>
      </c>
      <c r="AB63" s="100"/>
      <c r="AC63" s="100"/>
      <c r="AD63" s="100"/>
      <c r="AE63" s="100"/>
      <c r="AF63" s="100"/>
      <c r="AG63" s="100"/>
      <c r="AH63" s="100"/>
      <c r="AI63" s="100"/>
      <c r="AJ63" s="100"/>
    </row>
    <row r="64" spans="1:36" ht="14.25">
      <c r="A64" s="54" t="s">
        <v>103</v>
      </c>
      <c r="B64" s="214" t="s">
        <v>104</v>
      </c>
      <c r="C64" s="93" t="s">
        <v>8</v>
      </c>
      <c r="D64" s="85">
        <v>0</v>
      </c>
      <c r="E64" s="85">
        <v>4.9</v>
      </c>
      <c r="F64" s="84">
        <f>+D64+E64</f>
        <v>4.9</v>
      </c>
      <c r="G64" s="42">
        <v>97</v>
      </c>
      <c r="H64" s="332">
        <v>19.327731092436977</v>
      </c>
      <c r="I64" s="75"/>
      <c r="J64" s="245"/>
      <c r="K64" s="245"/>
      <c r="L64" s="88"/>
      <c r="M64" s="245"/>
      <c r="N64" s="246"/>
      <c r="O64" s="142"/>
      <c r="P64" s="90"/>
      <c r="Q64" s="102"/>
      <c r="R64" s="90"/>
      <c r="S64" s="103"/>
      <c r="T64" s="230"/>
      <c r="U64" s="239">
        <f t="shared" si="7"/>
        <v>19.327731092436977</v>
      </c>
      <c r="V64" s="240">
        <v>0</v>
      </c>
      <c r="W64" s="241">
        <f t="shared" si="8"/>
        <v>19.327731092436977</v>
      </c>
      <c r="X64" s="244"/>
      <c r="Y64" s="242">
        <f t="shared" si="9"/>
        <v>4.9</v>
      </c>
      <c r="Z64" s="240">
        <v>0</v>
      </c>
      <c r="AA64" s="242">
        <f t="shared" si="10"/>
        <v>4.9</v>
      </c>
      <c r="AB64" s="100"/>
      <c r="AC64" s="100"/>
      <c r="AD64" s="100"/>
      <c r="AE64" s="100"/>
      <c r="AF64" s="100"/>
      <c r="AG64" s="100"/>
      <c r="AH64" s="100"/>
      <c r="AI64" s="100"/>
      <c r="AJ64" s="100"/>
    </row>
    <row r="65" spans="1:36" ht="14.25">
      <c r="A65" s="54" t="s">
        <v>236</v>
      </c>
      <c r="B65" s="214" t="s">
        <v>34</v>
      </c>
      <c r="C65" s="73"/>
      <c r="D65" s="260"/>
      <c r="E65" s="260"/>
      <c r="F65" s="260"/>
      <c r="G65" s="260"/>
      <c r="H65" s="335"/>
      <c r="I65" s="101" t="s">
        <v>8</v>
      </c>
      <c r="J65" s="86">
        <v>3.4400000000000004</v>
      </c>
      <c r="K65" s="87">
        <v>1.38</v>
      </c>
      <c r="L65" s="88">
        <f>+J65+K65</f>
        <v>4.82</v>
      </c>
      <c r="M65" s="88">
        <v>168</v>
      </c>
      <c r="N65" s="278">
        <v>16.5</v>
      </c>
      <c r="O65" s="250"/>
      <c r="P65" s="251"/>
      <c r="Q65" s="251"/>
      <c r="R65" s="251"/>
      <c r="S65" s="252"/>
      <c r="T65" s="253"/>
      <c r="U65" s="239">
        <f t="shared" si="7"/>
        <v>16.5</v>
      </c>
      <c r="V65" s="240">
        <v>0</v>
      </c>
      <c r="W65" s="241">
        <f t="shared" si="8"/>
        <v>16.5</v>
      </c>
      <c r="X65" s="243"/>
      <c r="Y65" s="242">
        <f t="shared" si="9"/>
        <v>4.82</v>
      </c>
      <c r="Z65" s="240">
        <v>0</v>
      </c>
      <c r="AA65" s="242">
        <f t="shared" si="10"/>
        <v>4.82</v>
      </c>
      <c r="AB65" s="100"/>
      <c r="AC65" s="100"/>
      <c r="AD65" s="100"/>
      <c r="AE65" s="100"/>
      <c r="AF65" s="100"/>
      <c r="AG65" s="100"/>
      <c r="AH65" s="100"/>
      <c r="AI65" s="100"/>
      <c r="AJ65" s="100"/>
    </row>
    <row r="66" spans="1:36" ht="14.25">
      <c r="A66" s="54" t="s">
        <v>266</v>
      </c>
      <c r="B66" s="214" t="s">
        <v>34</v>
      </c>
      <c r="C66" s="73"/>
      <c r="D66" s="258"/>
      <c r="E66" s="258"/>
      <c r="F66" s="41"/>
      <c r="G66" s="42"/>
      <c r="H66" s="236"/>
      <c r="I66" s="101" t="s">
        <v>8</v>
      </c>
      <c r="J66" s="86">
        <v>3.4400000000000004</v>
      </c>
      <c r="K66" s="87">
        <v>1.38</v>
      </c>
      <c r="L66" s="88">
        <f>+J66+K66</f>
        <v>4.82</v>
      </c>
      <c r="M66" s="88">
        <v>168</v>
      </c>
      <c r="N66" s="278">
        <v>16.5</v>
      </c>
      <c r="O66" s="250"/>
      <c r="P66" s="251"/>
      <c r="Q66" s="251"/>
      <c r="R66" s="251"/>
      <c r="S66" s="252"/>
      <c r="T66" s="253"/>
      <c r="U66" s="239">
        <f t="shared" si="7"/>
        <v>16.5</v>
      </c>
      <c r="V66" s="240">
        <v>0</v>
      </c>
      <c r="W66" s="241">
        <f t="shared" si="8"/>
        <v>16.5</v>
      </c>
      <c r="X66" s="243"/>
      <c r="Y66" s="242">
        <f t="shared" si="9"/>
        <v>4.82</v>
      </c>
      <c r="Z66" s="240">
        <v>0</v>
      </c>
      <c r="AA66" s="242">
        <f t="shared" si="10"/>
        <v>4.82</v>
      </c>
      <c r="AB66" s="100"/>
      <c r="AC66" s="100"/>
      <c r="AD66" s="100"/>
      <c r="AE66" s="100"/>
      <c r="AF66" s="100"/>
      <c r="AG66" s="100"/>
      <c r="AH66" s="100"/>
      <c r="AI66" s="100"/>
      <c r="AJ66" s="100"/>
    </row>
    <row r="67" spans="1:36" ht="14.25">
      <c r="A67" s="54" t="s">
        <v>20</v>
      </c>
      <c r="B67" s="214" t="s">
        <v>35</v>
      </c>
      <c r="C67" s="269" t="s">
        <v>8</v>
      </c>
      <c r="D67" s="85">
        <v>0</v>
      </c>
      <c r="E67" s="85">
        <v>2.5</v>
      </c>
      <c r="F67" s="84">
        <f>+D67+E67</f>
        <v>2.5</v>
      </c>
      <c r="G67" s="42">
        <v>106</v>
      </c>
      <c r="H67" s="332">
        <v>11.76470588235294</v>
      </c>
      <c r="I67" s="101"/>
      <c r="J67" s="86"/>
      <c r="K67" s="87"/>
      <c r="L67" s="88"/>
      <c r="M67" s="46"/>
      <c r="N67" s="89"/>
      <c r="O67" s="250"/>
      <c r="P67" s="251"/>
      <c r="Q67" s="251"/>
      <c r="R67" s="251"/>
      <c r="S67" s="252"/>
      <c r="T67" s="253"/>
      <c r="U67" s="239">
        <f t="shared" si="7"/>
        <v>11.76470588235294</v>
      </c>
      <c r="V67" s="240">
        <v>0</v>
      </c>
      <c r="W67" s="241">
        <f t="shared" si="8"/>
        <v>11.76470588235294</v>
      </c>
      <c r="X67" s="244"/>
      <c r="Y67" s="242">
        <f t="shared" si="9"/>
        <v>2.5</v>
      </c>
      <c r="Z67" s="240">
        <v>0</v>
      </c>
      <c r="AA67" s="242">
        <f t="shared" si="10"/>
        <v>2.5</v>
      </c>
      <c r="AB67" s="100"/>
      <c r="AC67" s="100"/>
      <c r="AD67" s="100"/>
      <c r="AE67" s="100"/>
      <c r="AF67" s="100"/>
      <c r="AG67" s="100"/>
      <c r="AH67" s="100"/>
      <c r="AI67" s="100"/>
      <c r="AJ67" s="100"/>
    </row>
    <row r="68" spans="1:36" ht="14.25">
      <c r="A68" s="320" t="s">
        <v>47</v>
      </c>
      <c r="B68" s="215" t="s">
        <v>35</v>
      </c>
      <c r="C68" s="269" t="s">
        <v>8</v>
      </c>
      <c r="D68" s="85">
        <v>0</v>
      </c>
      <c r="E68" s="85">
        <v>2.5</v>
      </c>
      <c r="F68" s="84">
        <f>+D68+E68</f>
        <v>2.5</v>
      </c>
      <c r="G68" s="42">
        <v>106</v>
      </c>
      <c r="H68" s="332">
        <v>11.76470588235294</v>
      </c>
      <c r="I68" s="101"/>
      <c r="J68" s="86"/>
      <c r="K68" s="87"/>
      <c r="L68" s="88"/>
      <c r="M68" s="46"/>
      <c r="N68" s="89"/>
      <c r="O68" s="250"/>
      <c r="P68" s="251"/>
      <c r="Q68" s="251"/>
      <c r="R68" s="251"/>
      <c r="S68" s="252"/>
      <c r="T68" s="253"/>
      <c r="U68" s="239">
        <f t="shared" si="7"/>
        <v>11.76470588235294</v>
      </c>
      <c r="V68" s="240">
        <v>0</v>
      </c>
      <c r="W68" s="241">
        <f t="shared" si="8"/>
        <v>11.76470588235294</v>
      </c>
      <c r="X68" s="244"/>
      <c r="Y68" s="242">
        <f t="shared" si="9"/>
        <v>2.5</v>
      </c>
      <c r="Z68" s="240">
        <v>0</v>
      </c>
      <c r="AA68" s="242">
        <f t="shared" si="10"/>
        <v>2.5</v>
      </c>
      <c r="AB68" s="100"/>
      <c r="AC68" s="100"/>
      <c r="AD68" s="100"/>
      <c r="AE68" s="100"/>
      <c r="AF68" s="100"/>
      <c r="AG68" s="100"/>
      <c r="AH68" s="100"/>
      <c r="AI68" s="100"/>
      <c r="AJ68" s="100"/>
    </row>
    <row r="69" spans="1:36" ht="14.25">
      <c r="A69" s="318" t="s">
        <v>303</v>
      </c>
      <c r="B69" s="338"/>
      <c r="C69" s="257"/>
      <c r="D69" s="258"/>
      <c r="E69" s="258"/>
      <c r="F69" s="258"/>
      <c r="G69" s="258"/>
      <c r="H69" s="333"/>
      <c r="I69" s="101"/>
      <c r="J69" s="86"/>
      <c r="K69" s="87"/>
      <c r="L69" s="88"/>
      <c r="M69" s="88"/>
      <c r="N69" s="278"/>
      <c r="O69" s="275" t="s">
        <v>8</v>
      </c>
      <c r="P69" s="90">
        <v>0</v>
      </c>
      <c r="Q69" s="209">
        <v>4.1</v>
      </c>
      <c r="R69" s="263">
        <f>+P69+Q69</f>
        <v>4.1</v>
      </c>
      <c r="S69" s="210">
        <v>78</v>
      </c>
      <c r="T69" s="276">
        <f>+(8/85)*100</f>
        <v>9.411764705882353</v>
      </c>
      <c r="U69" s="239">
        <f t="shared" si="7"/>
        <v>9.411764705882353</v>
      </c>
      <c r="V69" s="240">
        <v>0</v>
      </c>
      <c r="W69" s="241">
        <f t="shared" si="8"/>
        <v>9.411764705882353</v>
      </c>
      <c r="X69" s="244"/>
      <c r="Y69" s="242">
        <f t="shared" si="9"/>
        <v>4.1</v>
      </c>
      <c r="Z69" s="240">
        <v>0</v>
      </c>
      <c r="AA69" s="242">
        <f t="shared" si="10"/>
        <v>4.1</v>
      </c>
      <c r="AB69" s="100"/>
      <c r="AC69" s="100"/>
      <c r="AD69" s="100"/>
      <c r="AE69" s="100"/>
      <c r="AF69" s="100"/>
      <c r="AG69" s="100"/>
      <c r="AH69" s="100"/>
      <c r="AI69" s="100"/>
      <c r="AJ69" s="100"/>
    </row>
    <row r="70" spans="1:36" ht="14.25">
      <c r="A70" s="319" t="s">
        <v>321</v>
      </c>
      <c r="B70" s="279"/>
      <c r="C70" s="257"/>
      <c r="D70" s="258"/>
      <c r="E70" s="258"/>
      <c r="F70" s="258"/>
      <c r="G70" s="258"/>
      <c r="H70" s="333"/>
      <c r="I70" s="75"/>
      <c r="J70" s="245"/>
      <c r="K70" s="245"/>
      <c r="L70" s="88"/>
      <c r="M70" s="245"/>
      <c r="N70" s="246"/>
      <c r="O70" s="275" t="s">
        <v>8</v>
      </c>
      <c r="P70" s="90">
        <v>0</v>
      </c>
      <c r="Q70" s="209">
        <v>4.1</v>
      </c>
      <c r="R70" s="263">
        <f>+P70+Q70</f>
        <v>4.1</v>
      </c>
      <c r="S70" s="210">
        <v>78</v>
      </c>
      <c r="T70" s="276">
        <f>+(8/85)*100</f>
        <v>9.411764705882353</v>
      </c>
      <c r="U70" s="239">
        <f t="shared" si="7"/>
        <v>9.411764705882353</v>
      </c>
      <c r="V70" s="240">
        <v>0</v>
      </c>
      <c r="W70" s="241">
        <f t="shared" si="8"/>
        <v>9.411764705882353</v>
      </c>
      <c r="X70" s="244"/>
      <c r="Y70" s="242">
        <f t="shared" si="9"/>
        <v>4.1</v>
      </c>
      <c r="Z70" s="240">
        <v>0</v>
      </c>
      <c r="AA70" s="242">
        <f t="shared" si="10"/>
        <v>4.1</v>
      </c>
      <c r="AB70" s="100"/>
      <c r="AC70" s="100"/>
      <c r="AD70" s="100"/>
      <c r="AE70" s="100"/>
      <c r="AF70" s="100"/>
      <c r="AG70" s="100"/>
      <c r="AH70" s="100"/>
      <c r="AI70" s="100"/>
      <c r="AJ70" s="100"/>
    </row>
    <row r="71" spans="1:36" ht="14.25">
      <c r="A71" s="54" t="s">
        <v>205</v>
      </c>
      <c r="B71" s="214" t="s">
        <v>37</v>
      </c>
      <c r="C71" s="93" t="s">
        <v>8</v>
      </c>
      <c r="D71" s="85">
        <v>0</v>
      </c>
      <c r="E71" s="85">
        <v>0</v>
      </c>
      <c r="F71" s="84">
        <f>+D71+E71</f>
        <v>0</v>
      </c>
      <c r="G71" s="42">
        <v>110</v>
      </c>
      <c r="H71" s="332">
        <v>8.403361344537815</v>
      </c>
      <c r="I71" s="101"/>
      <c r="J71" s="86"/>
      <c r="K71" s="87"/>
      <c r="L71" s="88"/>
      <c r="M71" s="46"/>
      <c r="N71" s="89"/>
      <c r="O71" s="143"/>
      <c r="P71" s="90"/>
      <c r="Q71" s="102"/>
      <c r="R71" s="90"/>
      <c r="S71" s="103"/>
      <c r="T71" s="230"/>
      <c r="U71" s="239">
        <f t="shared" si="7"/>
        <v>8.403361344537815</v>
      </c>
      <c r="V71" s="240">
        <v>0</v>
      </c>
      <c r="W71" s="241">
        <f t="shared" si="8"/>
        <v>8.403361344537815</v>
      </c>
      <c r="X71" s="243"/>
      <c r="Y71" s="242">
        <f t="shared" si="9"/>
        <v>0</v>
      </c>
      <c r="Z71" s="240">
        <v>0</v>
      </c>
      <c r="AA71" s="242">
        <f t="shared" si="10"/>
        <v>0</v>
      </c>
      <c r="AB71" s="100"/>
      <c r="AC71" s="100"/>
      <c r="AD71" s="100"/>
      <c r="AE71" s="100"/>
      <c r="AF71" s="100"/>
      <c r="AG71" s="100"/>
      <c r="AH71" s="100"/>
      <c r="AI71" s="100"/>
      <c r="AJ71" s="100"/>
    </row>
    <row r="72" spans="1:36" ht="14.25">
      <c r="A72" s="54" t="s">
        <v>139</v>
      </c>
      <c r="B72" s="214" t="s">
        <v>37</v>
      </c>
      <c r="C72" s="93" t="s">
        <v>8</v>
      </c>
      <c r="D72" s="85">
        <v>0</v>
      </c>
      <c r="E72" s="85">
        <v>0</v>
      </c>
      <c r="F72" s="84">
        <f>+D72+E72</f>
        <v>0</v>
      </c>
      <c r="G72" s="42">
        <v>110</v>
      </c>
      <c r="H72" s="332">
        <v>8.403361344537815</v>
      </c>
      <c r="I72" s="101"/>
      <c r="J72" s="86"/>
      <c r="K72" s="87"/>
      <c r="L72" s="88"/>
      <c r="M72" s="46"/>
      <c r="N72" s="89"/>
      <c r="O72" s="143"/>
      <c r="P72" s="90"/>
      <c r="Q72" s="102"/>
      <c r="R72" s="90"/>
      <c r="S72" s="103"/>
      <c r="T72" s="230"/>
      <c r="U72" s="239">
        <f aca="true" t="shared" si="11" ref="U72:U80">+H72+N72+T72</f>
        <v>8.403361344537815</v>
      </c>
      <c r="V72" s="240">
        <v>0</v>
      </c>
      <c r="W72" s="241">
        <f aca="true" t="shared" si="12" ref="W72:W80">+U72-V72</f>
        <v>8.403361344537815</v>
      </c>
      <c r="X72" s="243"/>
      <c r="Y72" s="242">
        <f aca="true" t="shared" si="13" ref="Y72:Y80">+F72+L72+R72</f>
        <v>0</v>
      </c>
      <c r="Z72" s="240">
        <v>0</v>
      </c>
      <c r="AA72" s="242">
        <f aca="true" t="shared" si="14" ref="AA72:AA80">+Y72-Z72</f>
        <v>0</v>
      </c>
      <c r="AB72" s="100"/>
      <c r="AC72" s="100"/>
      <c r="AD72" s="100"/>
      <c r="AE72" s="100"/>
      <c r="AF72" s="100"/>
      <c r="AG72" s="100"/>
      <c r="AH72" s="100"/>
      <c r="AI72" s="100"/>
      <c r="AJ72" s="100"/>
    </row>
    <row r="73" spans="1:36" ht="14.25">
      <c r="A73" s="54" t="s">
        <v>261</v>
      </c>
      <c r="B73" s="213" t="s">
        <v>108</v>
      </c>
      <c r="C73" s="257"/>
      <c r="D73" s="258"/>
      <c r="E73" s="258"/>
      <c r="F73" s="258"/>
      <c r="G73" s="258"/>
      <c r="H73" s="333"/>
      <c r="I73" s="101" t="s">
        <v>8</v>
      </c>
      <c r="J73" s="86">
        <v>0</v>
      </c>
      <c r="K73" s="87">
        <v>1.44</v>
      </c>
      <c r="L73" s="88">
        <f aca="true" t="shared" si="15" ref="L73:L78">+J73+K73</f>
        <v>1.44</v>
      </c>
      <c r="M73" s="88">
        <v>185</v>
      </c>
      <c r="N73" s="278">
        <v>8</v>
      </c>
      <c r="O73" s="142"/>
      <c r="P73" s="90"/>
      <c r="Q73" s="102"/>
      <c r="R73" s="90"/>
      <c r="S73" s="103"/>
      <c r="T73" s="230"/>
      <c r="U73" s="239">
        <f t="shared" si="11"/>
        <v>8</v>
      </c>
      <c r="V73" s="240">
        <v>0</v>
      </c>
      <c r="W73" s="241">
        <f t="shared" si="12"/>
        <v>8</v>
      </c>
      <c r="X73" s="244"/>
      <c r="Y73" s="242">
        <f t="shared" si="13"/>
        <v>1.44</v>
      </c>
      <c r="Z73" s="240">
        <v>0</v>
      </c>
      <c r="AA73" s="242">
        <f t="shared" si="14"/>
        <v>1.44</v>
      </c>
      <c r="AB73" s="100"/>
      <c r="AC73" s="100"/>
      <c r="AD73" s="100"/>
      <c r="AE73" s="100"/>
      <c r="AF73" s="100"/>
      <c r="AG73" s="100"/>
      <c r="AH73" s="100"/>
      <c r="AI73" s="100"/>
      <c r="AJ73" s="100"/>
    </row>
    <row r="74" spans="1:36" ht="14.25">
      <c r="A74" s="54" t="s">
        <v>107</v>
      </c>
      <c r="B74" s="214" t="s">
        <v>108</v>
      </c>
      <c r="C74" s="257"/>
      <c r="D74" s="258"/>
      <c r="E74" s="258"/>
      <c r="F74" s="258"/>
      <c r="G74" s="258"/>
      <c r="H74" s="333"/>
      <c r="I74" s="101" t="s">
        <v>8</v>
      </c>
      <c r="J74" s="86">
        <v>0</v>
      </c>
      <c r="K74" s="87">
        <v>1.44</v>
      </c>
      <c r="L74" s="88">
        <f t="shared" si="15"/>
        <v>1.44</v>
      </c>
      <c r="M74" s="88">
        <v>185</v>
      </c>
      <c r="N74" s="278">
        <v>8</v>
      </c>
      <c r="O74" s="250"/>
      <c r="P74" s="251"/>
      <c r="Q74" s="251"/>
      <c r="R74" s="251"/>
      <c r="S74" s="252"/>
      <c r="T74" s="253"/>
      <c r="U74" s="239">
        <f t="shared" si="11"/>
        <v>8</v>
      </c>
      <c r="V74" s="240">
        <v>0</v>
      </c>
      <c r="W74" s="241">
        <f t="shared" si="12"/>
        <v>8</v>
      </c>
      <c r="X74" s="244"/>
      <c r="Y74" s="242">
        <f t="shared" si="13"/>
        <v>1.44</v>
      </c>
      <c r="Z74" s="240">
        <v>0</v>
      </c>
      <c r="AA74" s="242">
        <f t="shared" si="14"/>
        <v>1.44</v>
      </c>
      <c r="AB74" s="100"/>
      <c r="AC74" s="100"/>
      <c r="AD74" s="100"/>
      <c r="AE74" s="100"/>
      <c r="AF74" s="100"/>
      <c r="AG74" s="100"/>
      <c r="AH74" s="100"/>
      <c r="AI74" s="100"/>
      <c r="AJ74" s="100"/>
    </row>
    <row r="75" spans="1:36" ht="14.25">
      <c r="A75" s="54" t="s">
        <v>278</v>
      </c>
      <c r="B75" s="338" t="s">
        <v>32</v>
      </c>
      <c r="C75" s="73"/>
      <c r="D75" s="84"/>
      <c r="E75" s="84"/>
      <c r="F75" s="84"/>
      <c r="G75" s="266"/>
      <c r="H75" s="336"/>
      <c r="I75" s="101" t="s">
        <v>8</v>
      </c>
      <c r="J75" s="86">
        <v>1.24</v>
      </c>
      <c r="K75" s="87">
        <v>0</v>
      </c>
      <c r="L75" s="88">
        <f t="shared" si="15"/>
        <v>1.24</v>
      </c>
      <c r="M75" s="88">
        <v>187</v>
      </c>
      <c r="N75" s="278">
        <v>7.000000000000001</v>
      </c>
      <c r="O75" s="254"/>
      <c r="P75" s="255"/>
      <c r="Q75" s="235"/>
      <c r="R75" s="255"/>
      <c r="S75" s="256"/>
      <c r="T75" s="230"/>
      <c r="U75" s="239">
        <f t="shared" si="11"/>
        <v>7.000000000000001</v>
      </c>
      <c r="V75" s="240">
        <v>0</v>
      </c>
      <c r="W75" s="241">
        <f t="shared" si="12"/>
        <v>7.000000000000001</v>
      </c>
      <c r="X75" s="243"/>
      <c r="Y75" s="242">
        <f t="shared" si="13"/>
        <v>1.24</v>
      </c>
      <c r="Z75" s="240">
        <v>0</v>
      </c>
      <c r="AA75" s="242">
        <f t="shared" si="14"/>
        <v>1.24</v>
      </c>
      <c r="AB75" s="100"/>
      <c r="AC75" s="100"/>
      <c r="AD75" s="100"/>
      <c r="AE75" s="100"/>
      <c r="AF75" s="100"/>
      <c r="AG75" s="100"/>
      <c r="AH75" s="100"/>
      <c r="AI75" s="100"/>
      <c r="AJ75" s="100"/>
    </row>
    <row r="76" spans="1:36" ht="14.25">
      <c r="A76" s="54" t="s">
        <v>22</v>
      </c>
      <c r="B76" s="214" t="s">
        <v>32</v>
      </c>
      <c r="C76" s="73"/>
      <c r="D76" s="260"/>
      <c r="E76" s="260"/>
      <c r="F76" s="260"/>
      <c r="G76" s="260"/>
      <c r="H76" s="335"/>
      <c r="I76" s="101" t="s">
        <v>8</v>
      </c>
      <c r="J76" s="86">
        <v>1.24</v>
      </c>
      <c r="K76" s="87">
        <v>0</v>
      </c>
      <c r="L76" s="88">
        <f t="shared" si="15"/>
        <v>1.24</v>
      </c>
      <c r="M76" s="88">
        <v>187</v>
      </c>
      <c r="N76" s="278">
        <v>7.000000000000001</v>
      </c>
      <c r="O76" s="247"/>
      <c r="P76" s="248"/>
      <c r="Q76" s="248"/>
      <c r="R76" s="248"/>
      <c r="S76" s="248"/>
      <c r="T76" s="249"/>
      <c r="U76" s="239">
        <f t="shared" si="11"/>
        <v>7.000000000000001</v>
      </c>
      <c r="V76" s="240">
        <v>0</v>
      </c>
      <c r="W76" s="241">
        <f t="shared" si="12"/>
        <v>7.000000000000001</v>
      </c>
      <c r="X76" s="243"/>
      <c r="Y76" s="242">
        <f t="shared" si="13"/>
        <v>1.24</v>
      </c>
      <c r="Z76" s="240">
        <v>0</v>
      </c>
      <c r="AA76" s="242">
        <f t="shared" si="14"/>
        <v>1.24</v>
      </c>
      <c r="AB76" s="100"/>
      <c r="AC76" s="100"/>
      <c r="AD76" s="100"/>
      <c r="AE76" s="100"/>
      <c r="AF76" s="100"/>
      <c r="AG76" s="100"/>
      <c r="AH76" s="100"/>
      <c r="AI76" s="100"/>
      <c r="AJ76" s="100"/>
    </row>
    <row r="77" spans="1:36" ht="14.25">
      <c r="A77" s="54" t="s">
        <v>244</v>
      </c>
      <c r="B77" s="214" t="s">
        <v>67</v>
      </c>
      <c r="C77" s="73"/>
      <c r="D77" s="260"/>
      <c r="E77" s="260"/>
      <c r="F77" s="260"/>
      <c r="G77" s="260"/>
      <c r="H77" s="335"/>
      <c r="I77" s="101" t="s">
        <v>8</v>
      </c>
      <c r="J77" s="86">
        <v>0</v>
      </c>
      <c r="K77" s="87">
        <v>1.06</v>
      </c>
      <c r="L77" s="88">
        <f t="shared" si="15"/>
        <v>1.06</v>
      </c>
      <c r="M77" s="88">
        <v>189</v>
      </c>
      <c r="N77" s="278">
        <v>6</v>
      </c>
      <c r="O77" s="250"/>
      <c r="P77" s="251"/>
      <c r="Q77" s="251"/>
      <c r="R77" s="251"/>
      <c r="S77" s="252"/>
      <c r="T77" s="253"/>
      <c r="U77" s="239">
        <f t="shared" si="11"/>
        <v>6</v>
      </c>
      <c r="V77" s="240">
        <v>0</v>
      </c>
      <c r="W77" s="241">
        <f t="shared" si="12"/>
        <v>6</v>
      </c>
      <c r="X77" s="243"/>
      <c r="Y77" s="242">
        <f t="shared" si="13"/>
        <v>1.06</v>
      </c>
      <c r="Z77" s="240">
        <v>0</v>
      </c>
      <c r="AA77" s="242">
        <f t="shared" si="14"/>
        <v>1.06</v>
      </c>
      <c r="AB77" s="100"/>
      <c r="AC77" s="100"/>
      <c r="AD77" s="100"/>
      <c r="AE77" s="100"/>
      <c r="AF77" s="100"/>
      <c r="AG77" s="100"/>
      <c r="AH77" s="100"/>
      <c r="AI77" s="100"/>
      <c r="AJ77" s="100"/>
    </row>
    <row r="78" spans="1:36" ht="14.25">
      <c r="A78" s="54" t="s">
        <v>275</v>
      </c>
      <c r="B78" s="214" t="s">
        <v>67</v>
      </c>
      <c r="C78" s="257"/>
      <c r="D78" s="258"/>
      <c r="E78" s="258"/>
      <c r="F78" s="258"/>
      <c r="G78" s="258"/>
      <c r="H78" s="333"/>
      <c r="I78" s="101" t="s">
        <v>8</v>
      </c>
      <c r="J78" s="86">
        <v>0</v>
      </c>
      <c r="K78" s="87">
        <v>1.06</v>
      </c>
      <c r="L78" s="88">
        <f t="shared" si="15"/>
        <v>1.06</v>
      </c>
      <c r="M78" s="88">
        <v>189</v>
      </c>
      <c r="N78" s="278">
        <v>6</v>
      </c>
      <c r="O78" s="142"/>
      <c r="P78" s="90"/>
      <c r="Q78" s="102"/>
      <c r="R78" s="90"/>
      <c r="S78" s="103"/>
      <c r="T78" s="230"/>
      <c r="U78" s="239">
        <f t="shared" si="11"/>
        <v>6</v>
      </c>
      <c r="V78" s="240">
        <v>0</v>
      </c>
      <c r="W78" s="241">
        <f t="shared" si="12"/>
        <v>6</v>
      </c>
      <c r="X78" s="244"/>
      <c r="Y78" s="242">
        <f t="shared" si="13"/>
        <v>1.06</v>
      </c>
      <c r="Z78" s="240">
        <v>0</v>
      </c>
      <c r="AA78" s="242">
        <f t="shared" si="14"/>
        <v>1.06</v>
      </c>
      <c r="AB78" s="100"/>
      <c r="AC78" s="100"/>
      <c r="AD78" s="100"/>
      <c r="AE78" s="100"/>
      <c r="AF78" s="100"/>
      <c r="AG78" s="100"/>
      <c r="AH78" s="100"/>
      <c r="AI78" s="100"/>
      <c r="AJ78" s="100"/>
    </row>
    <row r="79" spans="1:36" ht="14.25">
      <c r="A79" s="54" t="s">
        <v>21</v>
      </c>
      <c r="B79" s="214" t="s">
        <v>39</v>
      </c>
      <c r="C79" s="93"/>
      <c r="D79" s="85"/>
      <c r="E79" s="85"/>
      <c r="F79" s="84"/>
      <c r="G79" s="42"/>
      <c r="H79" s="237"/>
      <c r="I79" s="101" t="s">
        <v>8</v>
      </c>
      <c r="J79" s="86">
        <v>0</v>
      </c>
      <c r="K79" s="87">
        <v>0</v>
      </c>
      <c r="L79" s="88"/>
      <c r="M79" s="88">
        <v>192</v>
      </c>
      <c r="N79" s="278">
        <v>4.5</v>
      </c>
      <c r="O79" s="250"/>
      <c r="P79" s="251"/>
      <c r="Q79" s="251"/>
      <c r="R79" s="251"/>
      <c r="S79" s="252"/>
      <c r="T79" s="253"/>
      <c r="U79" s="239">
        <f t="shared" si="11"/>
        <v>4.5</v>
      </c>
      <c r="V79" s="240">
        <v>0</v>
      </c>
      <c r="W79" s="241">
        <f t="shared" si="12"/>
        <v>4.5</v>
      </c>
      <c r="X79" s="244"/>
      <c r="Y79" s="242">
        <f t="shared" si="13"/>
        <v>0</v>
      </c>
      <c r="Z79" s="240">
        <v>0</v>
      </c>
      <c r="AA79" s="242">
        <f t="shared" si="14"/>
        <v>0</v>
      </c>
      <c r="AB79" s="100"/>
      <c r="AC79" s="100"/>
      <c r="AD79" s="100"/>
      <c r="AE79" s="100"/>
      <c r="AF79" s="100"/>
      <c r="AG79" s="100"/>
      <c r="AH79" s="100"/>
      <c r="AI79" s="100"/>
      <c r="AJ79" s="100"/>
    </row>
    <row r="80" spans="1:36" ht="15" thickBot="1">
      <c r="A80" s="54" t="s">
        <v>281</v>
      </c>
      <c r="B80" s="338" t="s">
        <v>39</v>
      </c>
      <c r="C80" s="257"/>
      <c r="D80" s="258"/>
      <c r="E80" s="258"/>
      <c r="F80" s="258"/>
      <c r="G80" s="258"/>
      <c r="H80" s="333"/>
      <c r="I80" s="270" t="s">
        <v>8</v>
      </c>
      <c r="J80" s="271">
        <v>0</v>
      </c>
      <c r="K80" s="272">
        <v>0</v>
      </c>
      <c r="L80" s="273"/>
      <c r="M80" s="273">
        <v>192</v>
      </c>
      <c r="N80" s="337">
        <v>4.5</v>
      </c>
      <c r="O80" s="142"/>
      <c r="P80" s="90"/>
      <c r="Q80" s="102"/>
      <c r="R80" s="90"/>
      <c r="S80" s="103"/>
      <c r="T80" s="230"/>
      <c r="U80" s="239">
        <f t="shared" si="11"/>
        <v>4.5</v>
      </c>
      <c r="V80" s="240">
        <v>0</v>
      </c>
      <c r="W80" s="241">
        <f t="shared" si="12"/>
        <v>4.5</v>
      </c>
      <c r="X80" s="244"/>
      <c r="Y80" s="242">
        <f t="shared" si="13"/>
        <v>0</v>
      </c>
      <c r="Z80" s="240">
        <v>0</v>
      </c>
      <c r="AA80" s="242">
        <f t="shared" si="14"/>
        <v>0</v>
      </c>
      <c r="AB80" s="100"/>
      <c r="AC80" s="100"/>
      <c r="AD80" s="100"/>
      <c r="AE80" s="100"/>
      <c r="AF80" s="100"/>
      <c r="AG80" s="100"/>
      <c r="AH80" s="100"/>
      <c r="AI80" s="100"/>
      <c r="AJ80" s="100"/>
    </row>
    <row r="82" spans="4:19" ht="15" thickBot="1">
      <c r="D82" s="81"/>
      <c r="E82" s="81"/>
      <c r="F82" s="81"/>
      <c r="G82" s="196"/>
      <c r="J82" s="81"/>
      <c r="K82" s="81"/>
      <c r="L82" s="81"/>
      <c r="M82" s="196"/>
      <c r="P82" s="81"/>
      <c r="Q82" s="81"/>
      <c r="R82" s="81"/>
      <c r="S82" s="196"/>
    </row>
    <row r="83" spans="3:18" ht="15" thickBot="1">
      <c r="C83" s="21"/>
      <c r="I83" s="436" t="s">
        <v>78</v>
      </c>
      <c r="J83" s="437"/>
      <c r="K83" s="437"/>
      <c r="L83" s="438"/>
      <c r="M83" s="437"/>
      <c r="N83" s="439"/>
      <c r="P83" s="441" t="s">
        <v>339</v>
      </c>
      <c r="Q83" s="442"/>
      <c r="R83" s="443"/>
    </row>
    <row r="84" spans="3:18" ht="14.25">
      <c r="C84" s="422">
        <f>+N85</f>
        <v>73</v>
      </c>
      <c r="D84" s="526" t="s">
        <v>334</v>
      </c>
      <c r="E84" s="527"/>
      <c r="F84" s="527"/>
      <c r="G84" s="528"/>
      <c r="I84" s="423"/>
      <c r="J84" s="202"/>
      <c r="K84" s="424">
        <v>1</v>
      </c>
      <c r="L84" s="424">
        <v>2</v>
      </c>
      <c r="M84" s="424">
        <v>3</v>
      </c>
      <c r="N84" s="425"/>
      <c r="P84" s="456" t="s">
        <v>80</v>
      </c>
      <c r="Q84" s="440"/>
      <c r="R84" s="457">
        <v>12</v>
      </c>
    </row>
    <row r="85" spans="3:18" ht="14.25">
      <c r="C85" s="426">
        <f>+L87+M87</f>
        <v>15</v>
      </c>
      <c r="D85" s="529" t="s">
        <v>335</v>
      </c>
      <c r="E85" s="530"/>
      <c r="F85" s="530"/>
      <c r="G85" s="531"/>
      <c r="I85" s="427" t="s">
        <v>79</v>
      </c>
      <c r="J85" s="175"/>
      <c r="K85" s="176">
        <v>64</v>
      </c>
      <c r="L85" s="429">
        <v>3</v>
      </c>
      <c r="M85" s="428">
        <v>6</v>
      </c>
      <c r="N85" s="312">
        <f>+K85+L85+M85</f>
        <v>73</v>
      </c>
      <c r="P85" s="458" t="s">
        <v>81</v>
      </c>
      <c r="Q85" s="151"/>
      <c r="R85" s="312">
        <v>17</v>
      </c>
    </row>
    <row r="86" spans="3:18" ht="15" thickBot="1">
      <c r="C86" s="430">
        <f>+C84+C85</f>
        <v>88</v>
      </c>
      <c r="D86" s="532" t="s">
        <v>336</v>
      </c>
      <c r="E86" s="533"/>
      <c r="F86" s="533"/>
      <c r="G86" s="534"/>
      <c r="I86" s="423"/>
      <c r="J86" s="202"/>
      <c r="K86" s="152"/>
      <c r="L86" s="176">
        <v>1</v>
      </c>
      <c r="M86" s="176">
        <v>2</v>
      </c>
      <c r="N86" s="425"/>
      <c r="P86" s="459" t="s">
        <v>82</v>
      </c>
      <c r="Q86" s="340"/>
      <c r="R86" s="460">
        <v>15</v>
      </c>
    </row>
    <row r="87" spans="3:18" ht="15" thickBot="1">
      <c r="C87" s="21"/>
      <c r="I87" s="431" t="s">
        <v>79</v>
      </c>
      <c r="J87" s="340"/>
      <c r="K87" s="432">
        <f>+N85</f>
        <v>73</v>
      </c>
      <c r="L87" s="434">
        <f>+L85*L86</f>
        <v>3</v>
      </c>
      <c r="M87" s="433">
        <f>+M85*M86</f>
        <v>12</v>
      </c>
      <c r="N87" s="435">
        <f>+K87+L87+M87</f>
        <v>88</v>
      </c>
      <c r="P87" s="341" t="s">
        <v>83</v>
      </c>
      <c r="Q87" s="342"/>
      <c r="R87" s="343">
        <f>SUM(R84:R86)</f>
        <v>44</v>
      </c>
    </row>
    <row r="88" spans="3:18" ht="15" thickBot="1">
      <c r="C88" s="21"/>
      <c r="I88" s="21"/>
      <c r="P88" s="341" t="s">
        <v>84</v>
      </c>
      <c r="Q88" s="342"/>
      <c r="R88" s="343">
        <f>+R87*2</f>
        <v>88</v>
      </c>
    </row>
  </sheetData>
  <sheetProtection/>
  <mergeCells count="3">
    <mergeCell ref="D84:G84"/>
    <mergeCell ref="D85:G85"/>
    <mergeCell ref="D86:G86"/>
  </mergeCells>
  <printOptions/>
  <pageMargins left="0" right="0" top="0.75" bottom="0.25" header="0" footer="0"/>
  <pageSetup fitToHeight="0" fitToWidth="1" orientation="portrait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8.140625" style="0" bestFit="1" customWidth="1"/>
    <col min="2" max="2" width="15.140625" style="0" bestFit="1" customWidth="1"/>
    <col min="3" max="3" width="7.140625" style="0" bestFit="1" customWidth="1"/>
    <col min="4" max="4" width="7.421875" style="0" bestFit="1" customWidth="1"/>
    <col min="5" max="5" width="7.8515625" style="0" bestFit="1" customWidth="1"/>
    <col min="6" max="6" width="7.28125" style="1" bestFit="1" customWidth="1"/>
    <col min="7" max="7" width="8.00390625" style="1" bestFit="1" customWidth="1"/>
    <col min="8" max="8" width="15.28125" style="1" bestFit="1" customWidth="1"/>
    <col min="9" max="9" width="7.140625" style="0" bestFit="1" customWidth="1"/>
    <col min="10" max="10" width="7.421875" style="0" bestFit="1" customWidth="1"/>
    <col min="11" max="11" width="7.8515625" style="0" bestFit="1" customWidth="1"/>
    <col min="12" max="12" width="7.28125" style="0" bestFit="1" customWidth="1"/>
    <col min="13" max="13" width="8.00390625" style="0" bestFit="1" customWidth="1"/>
    <col min="14" max="14" width="15.28125" style="0" bestFit="1" customWidth="1"/>
    <col min="15" max="15" width="7.140625" style="0" bestFit="1" customWidth="1"/>
    <col min="16" max="16" width="7.421875" style="0" bestFit="1" customWidth="1"/>
    <col min="17" max="17" width="7.8515625" style="0" bestFit="1" customWidth="1"/>
    <col min="18" max="18" width="7.28125" style="0" bestFit="1" customWidth="1"/>
    <col min="19" max="19" width="8.00390625" style="0" bestFit="1" customWidth="1"/>
    <col min="20" max="20" width="10.7109375" style="0" bestFit="1" customWidth="1"/>
    <col min="21" max="21" width="14.7109375" style="0" bestFit="1" customWidth="1"/>
    <col min="22" max="22" width="17.00390625" style="0" bestFit="1" customWidth="1"/>
    <col min="23" max="23" width="13.421875" style="0" bestFit="1" customWidth="1"/>
    <col min="24" max="24" width="9.28125" style="21" bestFit="1" customWidth="1"/>
    <col min="25" max="25" width="12.7109375" style="0" bestFit="1" customWidth="1"/>
    <col min="26" max="26" width="13.7109375" style="0" bestFit="1" customWidth="1"/>
    <col min="27" max="27" width="13.421875" style="0" bestFit="1" customWidth="1"/>
  </cols>
  <sheetData>
    <row r="1" spans="1:27" ht="18">
      <c r="A1" s="12" t="s">
        <v>2</v>
      </c>
      <c r="B1" s="12"/>
      <c r="C1" s="12"/>
      <c r="D1" s="12"/>
      <c r="E1" s="12"/>
      <c r="F1" s="13"/>
      <c r="G1" s="13"/>
      <c r="H1" s="13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22"/>
      <c r="V1" s="22"/>
      <c r="W1" s="22"/>
      <c r="X1" s="22"/>
      <c r="Y1" s="22"/>
      <c r="Z1" s="22"/>
      <c r="AA1" s="22"/>
    </row>
    <row r="2" spans="1:27" ht="18">
      <c r="A2" s="12">
        <v>2017</v>
      </c>
      <c r="B2" s="12"/>
      <c r="C2" s="12"/>
      <c r="D2" s="12"/>
      <c r="E2" s="12"/>
      <c r="F2" s="13"/>
      <c r="G2" s="13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22"/>
      <c r="V2" s="22"/>
      <c r="W2" s="22"/>
      <c r="X2" s="22"/>
      <c r="Y2" s="22"/>
      <c r="Z2" s="22"/>
      <c r="AA2" s="22"/>
    </row>
    <row r="3" spans="1:27" ht="18">
      <c r="A3" s="12" t="s">
        <v>16</v>
      </c>
      <c r="B3" s="12"/>
      <c r="C3" s="12"/>
      <c r="D3" s="12"/>
      <c r="E3" s="12"/>
      <c r="F3" s="13"/>
      <c r="G3" s="13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22"/>
      <c r="V3" s="22"/>
      <c r="W3" s="22"/>
      <c r="X3" s="22"/>
      <c r="Y3" s="22"/>
      <c r="Z3" s="22"/>
      <c r="AA3" s="22"/>
    </row>
    <row r="4" spans="1:20" ht="18" thickBot="1">
      <c r="A4" s="12"/>
      <c r="B4" s="12"/>
      <c r="C4" s="12"/>
      <c r="D4" s="12"/>
      <c r="E4" s="12"/>
      <c r="F4" s="13"/>
      <c r="G4" s="13"/>
      <c r="H4" s="13"/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</row>
    <row r="5" spans="1:23" ht="18">
      <c r="A5" s="12"/>
      <c r="B5" s="13"/>
      <c r="C5" s="5" t="s">
        <v>0</v>
      </c>
      <c r="D5" s="6"/>
      <c r="E5" s="6"/>
      <c r="F5" s="6"/>
      <c r="G5" s="6"/>
      <c r="H5" s="7"/>
      <c r="I5" s="2" t="s">
        <v>1</v>
      </c>
      <c r="J5" s="3"/>
      <c r="K5" s="3"/>
      <c r="L5" s="3"/>
      <c r="M5" s="3"/>
      <c r="N5" s="4"/>
      <c r="O5" s="105" t="s">
        <v>73</v>
      </c>
      <c r="P5" s="106"/>
      <c r="Q5" s="106"/>
      <c r="R5" s="106"/>
      <c r="S5" s="106"/>
      <c r="T5" s="107"/>
      <c r="U5" s="149"/>
      <c r="V5" s="22"/>
      <c r="W5" s="22"/>
    </row>
    <row r="6" spans="1:20" ht="18" thickBot="1">
      <c r="A6" s="12"/>
      <c r="B6" s="43"/>
      <c r="C6" s="8" t="s">
        <v>163</v>
      </c>
      <c r="D6" s="9"/>
      <c r="E6" s="9"/>
      <c r="F6" s="9"/>
      <c r="G6" s="9"/>
      <c r="H6" s="10"/>
      <c r="I6" s="48" t="s">
        <v>222</v>
      </c>
      <c r="J6" s="49"/>
      <c r="K6" s="49"/>
      <c r="L6" s="49"/>
      <c r="M6" s="49"/>
      <c r="N6" s="50"/>
      <c r="O6" s="51" t="s">
        <v>305</v>
      </c>
      <c r="P6" s="52"/>
      <c r="Q6" s="52"/>
      <c r="R6" s="52"/>
      <c r="S6" s="52"/>
      <c r="T6" s="53"/>
    </row>
    <row r="7" spans="1:27" ht="44.25" customHeight="1" thickBot="1">
      <c r="A7" s="39" t="s">
        <v>11</v>
      </c>
      <c r="B7" s="72" t="s">
        <v>44</v>
      </c>
      <c r="C7" s="163" t="s">
        <v>3</v>
      </c>
      <c r="D7" s="164" t="s">
        <v>4</v>
      </c>
      <c r="E7" s="164" t="s">
        <v>5</v>
      </c>
      <c r="F7" s="164" t="s">
        <v>6</v>
      </c>
      <c r="G7" s="164" t="s">
        <v>10</v>
      </c>
      <c r="H7" s="156" t="s">
        <v>7</v>
      </c>
      <c r="I7" s="165" t="s">
        <v>3</v>
      </c>
      <c r="J7" s="166" t="s">
        <v>4</v>
      </c>
      <c r="K7" s="166" t="s">
        <v>5</v>
      </c>
      <c r="L7" s="166" t="s">
        <v>6</v>
      </c>
      <c r="M7" s="166" t="s">
        <v>10</v>
      </c>
      <c r="N7" s="157" t="s">
        <v>7</v>
      </c>
      <c r="O7" s="167" t="s">
        <v>3</v>
      </c>
      <c r="P7" s="168" t="s">
        <v>4</v>
      </c>
      <c r="Q7" s="168" t="s">
        <v>5</v>
      </c>
      <c r="R7" s="168" t="s">
        <v>6</v>
      </c>
      <c r="S7" s="168" t="s">
        <v>10</v>
      </c>
      <c r="T7" s="160" t="s">
        <v>7</v>
      </c>
      <c r="U7" s="15" t="s">
        <v>12</v>
      </c>
      <c r="V7" s="144" t="s">
        <v>325</v>
      </c>
      <c r="W7" s="14" t="s">
        <v>13</v>
      </c>
      <c r="X7" s="11" t="s">
        <v>14</v>
      </c>
      <c r="Y7" s="14" t="s">
        <v>17</v>
      </c>
      <c r="Z7" s="144" t="s">
        <v>324</v>
      </c>
      <c r="AA7" s="14" t="s">
        <v>57</v>
      </c>
    </row>
    <row r="8" spans="1:27" ht="14.25">
      <c r="A8" s="212" t="s">
        <v>121</v>
      </c>
      <c r="B8" s="212" t="s">
        <v>67</v>
      </c>
      <c r="C8" s="222" t="s">
        <v>9</v>
      </c>
      <c r="D8" s="223">
        <v>4.62</v>
      </c>
      <c r="E8" s="223">
        <v>31.310000000000002</v>
      </c>
      <c r="F8" s="224">
        <f>+D8+E8</f>
        <v>35.93</v>
      </c>
      <c r="G8" s="225">
        <v>5</v>
      </c>
      <c r="H8" s="226">
        <v>96.63865546218487</v>
      </c>
      <c r="I8" s="219" t="s">
        <v>9</v>
      </c>
      <c r="J8" s="169">
        <v>24.439999999999998</v>
      </c>
      <c r="K8" s="170">
        <v>9.64</v>
      </c>
      <c r="L8" s="171">
        <f>+J8+K8</f>
        <v>34.08</v>
      </c>
      <c r="M8" s="162">
        <v>9</v>
      </c>
      <c r="N8" s="284">
        <v>96</v>
      </c>
      <c r="O8" s="301" t="s">
        <v>9</v>
      </c>
      <c r="P8" s="229">
        <v>19.84</v>
      </c>
      <c r="Q8" s="303">
        <v>27.22</v>
      </c>
      <c r="R8" s="305">
        <f>+P8+Q8</f>
        <v>47.06</v>
      </c>
      <c r="S8" s="306">
        <v>12</v>
      </c>
      <c r="T8" s="308">
        <f>+(74/85)*100</f>
        <v>87.05882352941177</v>
      </c>
      <c r="U8" s="145">
        <f aca="true" t="shared" si="0" ref="U8:U54">+H8+N8+T8</f>
        <v>279.69747899159665</v>
      </c>
      <c r="V8" s="311">
        <f>+(74/85)*100</f>
        <v>87.05882352941177</v>
      </c>
      <c r="W8" s="218">
        <f aca="true" t="shared" si="1" ref="W8:W54">+U8-V8</f>
        <v>192.6386554621849</v>
      </c>
      <c r="X8" s="173">
        <v>1</v>
      </c>
      <c r="Y8" s="153">
        <f aca="true" t="shared" si="2" ref="Y8:Y54">+F8+L8+R8</f>
        <v>117.07</v>
      </c>
      <c r="Z8" s="313">
        <v>27.22</v>
      </c>
      <c r="AA8" s="153">
        <f aca="true" t="shared" si="3" ref="AA8:AA54">+Y8-Z8</f>
        <v>89.85</v>
      </c>
    </row>
    <row r="9" spans="1:27" ht="14.25">
      <c r="A9" s="198" t="s">
        <v>192</v>
      </c>
      <c r="B9" s="199" t="s">
        <v>38</v>
      </c>
      <c r="C9" s="93" t="s">
        <v>9</v>
      </c>
      <c r="D9" s="85">
        <v>4.62</v>
      </c>
      <c r="E9" s="85">
        <v>31.310000000000002</v>
      </c>
      <c r="F9" s="84">
        <f>+D9+E9</f>
        <v>35.93</v>
      </c>
      <c r="G9" s="42">
        <v>5</v>
      </c>
      <c r="H9" s="227">
        <v>96.63865546218487</v>
      </c>
      <c r="I9" s="220" t="s">
        <v>9</v>
      </c>
      <c r="J9" s="86">
        <v>24.439999999999998</v>
      </c>
      <c r="K9" s="87">
        <v>9.64</v>
      </c>
      <c r="L9" s="171">
        <f>+J9+K9</f>
        <v>34.08</v>
      </c>
      <c r="M9" s="46">
        <v>9</v>
      </c>
      <c r="N9" s="285">
        <v>96</v>
      </c>
      <c r="O9" s="275" t="s">
        <v>9</v>
      </c>
      <c r="P9" s="90">
        <v>19.84</v>
      </c>
      <c r="Q9" s="209">
        <v>27.22</v>
      </c>
      <c r="R9" s="294">
        <f>+P9+Q9</f>
        <v>47.06</v>
      </c>
      <c r="S9" s="210">
        <v>12</v>
      </c>
      <c r="T9" s="276">
        <f>+(74/85)*100</f>
        <v>87.05882352941177</v>
      </c>
      <c r="U9" s="145">
        <f t="shared" si="0"/>
        <v>279.69747899159665</v>
      </c>
      <c r="V9" s="211">
        <f>+(74/85)*100</f>
        <v>87.05882352941177</v>
      </c>
      <c r="W9" s="218">
        <f t="shared" si="1"/>
        <v>192.6386554621849</v>
      </c>
      <c r="X9" s="173">
        <v>1</v>
      </c>
      <c r="Y9" s="153">
        <f t="shared" si="2"/>
        <v>117.07</v>
      </c>
      <c r="Z9" s="209">
        <v>27.22</v>
      </c>
      <c r="AA9" s="153">
        <f t="shared" si="3"/>
        <v>89.85</v>
      </c>
    </row>
    <row r="10" spans="1:27" ht="14.25">
      <c r="A10" s="198" t="s">
        <v>69</v>
      </c>
      <c r="B10" s="198" t="s">
        <v>63</v>
      </c>
      <c r="C10" s="93" t="s">
        <v>9</v>
      </c>
      <c r="D10" s="85">
        <v>8.81</v>
      </c>
      <c r="E10" s="85">
        <v>1.24</v>
      </c>
      <c r="F10" s="84">
        <f>+D10+E10</f>
        <v>10.05</v>
      </c>
      <c r="G10" s="42">
        <v>67</v>
      </c>
      <c r="H10" s="228">
        <v>44.537815126050425</v>
      </c>
      <c r="I10" s="220" t="s">
        <v>9</v>
      </c>
      <c r="J10" s="86">
        <v>9.84</v>
      </c>
      <c r="K10" s="87">
        <v>6.300000000000001</v>
      </c>
      <c r="L10" s="171">
        <f>+J10+K10</f>
        <v>16.14</v>
      </c>
      <c r="M10" s="46">
        <v>87</v>
      </c>
      <c r="N10" s="285">
        <v>56.99999999999999</v>
      </c>
      <c r="O10" s="77"/>
      <c r="P10" s="26"/>
      <c r="Q10" s="26"/>
      <c r="R10" s="172"/>
      <c r="S10" s="27"/>
      <c r="T10" s="233"/>
      <c r="U10" s="145">
        <f t="shared" si="0"/>
        <v>101.53781512605042</v>
      </c>
      <c r="V10" s="38">
        <v>0</v>
      </c>
      <c r="W10" s="218">
        <f t="shared" si="1"/>
        <v>101.53781512605042</v>
      </c>
      <c r="X10" s="173"/>
      <c r="Y10" s="153">
        <f t="shared" si="2"/>
        <v>26.19</v>
      </c>
      <c r="Z10" s="151"/>
      <c r="AA10" s="153">
        <f t="shared" si="3"/>
        <v>26.19</v>
      </c>
    </row>
    <row r="11" spans="1:27" ht="14.25">
      <c r="A11" s="217" t="s">
        <v>306</v>
      </c>
      <c r="B11" s="267"/>
      <c r="C11" s="257"/>
      <c r="D11" s="258"/>
      <c r="E11" s="258"/>
      <c r="F11" s="258"/>
      <c r="G11" s="258"/>
      <c r="H11" s="259"/>
      <c r="I11" s="221"/>
      <c r="J11" s="245"/>
      <c r="K11" s="245"/>
      <c r="L11" s="300"/>
      <c r="M11" s="245"/>
      <c r="N11" s="288"/>
      <c r="O11" s="275" t="s">
        <v>9</v>
      </c>
      <c r="P11" s="90">
        <v>46.739999999999995</v>
      </c>
      <c r="Q11" s="209">
        <v>12.14</v>
      </c>
      <c r="R11" s="294">
        <f>+P11+Q11</f>
        <v>58.879999999999995</v>
      </c>
      <c r="S11" s="210">
        <v>2</v>
      </c>
      <c r="T11" s="276">
        <f>+(84/85)*100</f>
        <v>98.82352941176471</v>
      </c>
      <c r="U11" s="145">
        <f t="shared" si="0"/>
        <v>98.82352941176471</v>
      </c>
      <c r="V11" s="38">
        <v>0</v>
      </c>
      <c r="W11" s="218">
        <f t="shared" si="1"/>
        <v>98.82352941176471</v>
      </c>
      <c r="X11" s="173"/>
      <c r="Y11" s="153">
        <f t="shared" si="2"/>
        <v>58.879999999999995</v>
      </c>
      <c r="Z11" s="151"/>
      <c r="AA11" s="153">
        <f t="shared" si="3"/>
        <v>58.879999999999995</v>
      </c>
    </row>
    <row r="12" spans="1:27" ht="14.25">
      <c r="A12" s="200" t="s">
        <v>288</v>
      </c>
      <c r="B12" s="267"/>
      <c r="C12" s="257"/>
      <c r="D12" s="258"/>
      <c r="E12" s="258"/>
      <c r="F12" s="258"/>
      <c r="G12" s="258"/>
      <c r="H12" s="259"/>
      <c r="I12" s="220"/>
      <c r="J12" s="86"/>
      <c r="K12" s="87"/>
      <c r="L12" s="171"/>
      <c r="M12" s="46"/>
      <c r="N12" s="285"/>
      <c r="O12" s="275" t="s">
        <v>9</v>
      </c>
      <c r="P12" s="90">
        <v>46.739999999999995</v>
      </c>
      <c r="Q12" s="209">
        <v>12.14</v>
      </c>
      <c r="R12" s="294">
        <f>+P12+Q12</f>
        <v>58.879999999999995</v>
      </c>
      <c r="S12" s="295">
        <v>2</v>
      </c>
      <c r="T12" s="276">
        <f>+(84/85)*100</f>
        <v>98.82352941176471</v>
      </c>
      <c r="U12" s="145">
        <f t="shared" si="0"/>
        <v>98.82352941176471</v>
      </c>
      <c r="V12" s="38">
        <v>0</v>
      </c>
      <c r="W12" s="218">
        <f t="shared" si="1"/>
        <v>98.82352941176471</v>
      </c>
      <c r="X12" s="173"/>
      <c r="Y12" s="153">
        <f t="shared" si="2"/>
        <v>58.879999999999995</v>
      </c>
      <c r="Z12" s="151"/>
      <c r="AA12" s="153">
        <f t="shared" si="3"/>
        <v>58.879999999999995</v>
      </c>
    </row>
    <row r="13" spans="1:27" ht="14.25">
      <c r="A13" s="217" t="s">
        <v>310</v>
      </c>
      <c r="B13" s="267"/>
      <c r="C13" s="257"/>
      <c r="D13" s="258"/>
      <c r="E13" s="258"/>
      <c r="F13" s="258"/>
      <c r="G13" s="258"/>
      <c r="H13" s="259"/>
      <c r="I13" s="221"/>
      <c r="J13" s="245"/>
      <c r="K13" s="245"/>
      <c r="L13" s="300"/>
      <c r="M13" s="245"/>
      <c r="N13" s="288"/>
      <c r="O13" s="275" t="s">
        <v>9</v>
      </c>
      <c r="P13" s="90">
        <v>27.5</v>
      </c>
      <c r="Q13" s="209">
        <v>23.86</v>
      </c>
      <c r="R13" s="294">
        <f>+P13+Q13</f>
        <v>51.36</v>
      </c>
      <c r="S13" s="295">
        <v>7</v>
      </c>
      <c r="T13" s="276">
        <f>+(79/85)*100</f>
        <v>92.94117647058823</v>
      </c>
      <c r="U13" s="145">
        <f t="shared" si="0"/>
        <v>92.94117647058823</v>
      </c>
      <c r="V13" s="38">
        <v>0</v>
      </c>
      <c r="W13" s="218">
        <f t="shared" si="1"/>
        <v>92.94117647058823</v>
      </c>
      <c r="X13" s="173"/>
      <c r="Y13" s="153">
        <f t="shared" si="2"/>
        <v>51.36</v>
      </c>
      <c r="Z13" s="151"/>
      <c r="AA13" s="153">
        <f t="shared" si="3"/>
        <v>51.36</v>
      </c>
    </row>
    <row r="14" spans="1:27" ht="14.25">
      <c r="A14" s="200" t="s">
        <v>292</v>
      </c>
      <c r="B14" s="268"/>
      <c r="C14" s="257"/>
      <c r="D14" s="258"/>
      <c r="E14" s="258"/>
      <c r="F14" s="258"/>
      <c r="G14" s="258"/>
      <c r="H14" s="259"/>
      <c r="I14" s="220"/>
      <c r="J14" s="86"/>
      <c r="K14" s="87"/>
      <c r="L14" s="171"/>
      <c r="M14" s="46"/>
      <c r="N14" s="285"/>
      <c r="O14" s="275" t="s">
        <v>9</v>
      </c>
      <c r="P14" s="90">
        <v>27.5</v>
      </c>
      <c r="Q14" s="209">
        <v>23.86</v>
      </c>
      <c r="R14" s="294">
        <f>+P14+Q14</f>
        <v>51.36</v>
      </c>
      <c r="S14" s="295">
        <v>7</v>
      </c>
      <c r="T14" s="276">
        <f>+(79/85)*100</f>
        <v>92.94117647058823</v>
      </c>
      <c r="U14" s="145">
        <f t="shared" si="0"/>
        <v>92.94117647058823</v>
      </c>
      <c r="V14" s="38">
        <v>0</v>
      </c>
      <c r="W14" s="218">
        <f t="shared" si="1"/>
        <v>92.94117647058823</v>
      </c>
      <c r="X14" s="173"/>
      <c r="Y14" s="153">
        <f t="shared" si="2"/>
        <v>51.36</v>
      </c>
      <c r="Z14" s="151"/>
      <c r="AA14" s="153">
        <f t="shared" si="3"/>
        <v>51.36</v>
      </c>
    </row>
    <row r="15" spans="1:27" ht="14.25">
      <c r="A15" s="198" t="s">
        <v>27</v>
      </c>
      <c r="B15" s="198" t="s">
        <v>39</v>
      </c>
      <c r="C15" s="93" t="s">
        <v>9</v>
      </c>
      <c r="D15" s="85">
        <v>13.18</v>
      </c>
      <c r="E15" s="85">
        <v>1.09</v>
      </c>
      <c r="F15" s="84">
        <f>+D15+E15</f>
        <v>14.27</v>
      </c>
      <c r="G15" s="42">
        <v>45</v>
      </c>
      <c r="H15" s="227">
        <v>63.02521008403361</v>
      </c>
      <c r="I15" s="221"/>
      <c r="J15" s="44"/>
      <c r="K15" s="45"/>
      <c r="L15" s="171"/>
      <c r="M15" s="46"/>
      <c r="N15" s="286"/>
      <c r="O15" s="76"/>
      <c r="P15" s="66"/>
      <c r="Q15" s="66"/>
      <c r="R15" s="172"/>
      <c r="S15" s="67"/>
      <c r="T15" s="231"/>
      <c r="U15" s="145">
        <f t="shared" si="0"/>
        <v>63.02521008403361</v>
      </c>
      <c r="V15" s="151">
        <v>0</v>
      </c>
      <c r="W15" s="218">
        <f t="shared" si="1"/>
        <v>63.02521008403361</v>
      </c>
      <c r="X15" s="173"/>
      <c r="Y15" s="153">
        <f t="shared" si="2"/>
        <v>14.27</v>
      </c>
      <c r="Z15" s="151"/>
      <c r="AA15" s="153">
        <f t="shared" si="3"/>
        <v>14.27</v>
      </c>
    </row>
    <row r="16" spans="1:27" ht="14.25">
      <c r="A16" s="198" t="s">
        <v>21</v>
      </c>
      <c r="B16" s="198" t="s">
        <v>39</v>
      </c>
      <c r="C16" s="93" t="s">
        <v>9</v>
      </c>
      <c r="D16" s="85">
        <v>13.18</v>
      </c>
      <c r="E16" s="85">
        <v>1.09</v>
      </c>
      <c r="F16" s="84">
        <f>+D16+E16</f>
        <v>14.27</v>
      </c>
      <c r="G16" s="42">
        <v>45</v>
      </c>
      <c r="H16" s="227">
        <v>63.02521008403361</v>
      </c>
      <c r="I16" s="221"/>
      <c r="J16" s="44"/>
      <c r="K16" s="45"/>
      <c r="L16" s="171"/>
      <c r="M16" s="46"/>
      <c r="N16" s="286"/>
      <c r="O16" s="79"/>
      <c r="P16" s="30"/>
      <c r="Q16" s="31"/>
      <c r="R16" s="172"/>
      <c r="S16" s="32"/>
      <c r="T16" s="232"/>
      <c r="U16" s="145">
        <f t="shared" si="0"/>
        <v>63.02521008403361</v>
      </c>
      <c r="V16" s="38">
        <v>0</v>
      </c>
      <c r="W16" s="218">
        <f t="shared" si="1"/>
        <v>63.02521008403361</v>
      </c>
      <c r="X16" s="173"/>
      <c r="Y16" s="153">
        <f t="shared" si="2"/>
        <v>14.27</v>
      </c>
      <c r="Z16" s="151"/>
      <c r="AA16" s="153">
        <f t="shared" si="3"/>
        <v>14.27</v>
      </c>
    </row>
    <row r="17" spans="1:27" ht="14.25">
      <c r="A17" s="198" t="s">
        <v>120</v>
      </c>
      <c r="B17" s="198" t="s">
        <v>46</v>
      </c>
      <c r="C17" s="281"/>
      <c r="D17" s="23"/>
      <c r="E17" s="23"/>
      <c r="F17" s="23"/>
      <c r="G17" s="23"/>
      <c r="H17" s="282"/>
      <c r="I17" s="220" t="s">
        <v>9</v>
      </c>
      <c r="J17" s="86">
        <v>10.3</v>
      </c>
      <c r="K17" s="87">
        <v>6.31</v>
      </c>
      <c r="L17" s="171">
        <f aca="true" t="shared" si="4" ref="L17:L23">+J17+K17</f>
        <v>16.61</v>
      </c>
      <c r="M17" s="46">
        <v>83</v>
      </c>
      <c r="N17" s="285">
        <v>59</v>
      </c>
      <c r="O17" s="76"/>
      <c r="P17" s="66"/>
      <c r="Q17" s="66"/>
      <c r="R17" s="172"/>
      <c r="S17" s="67"/>
      <c r="T17" s="231"/>
      <c r="U17" s="145">
        <f t="shared" si="0"/>
        <v>59</v>
      </c>
      <c r="V17" s="151">
        <v>0</v>
      </c>
      <c r="W17" s="218">
        <f t="shared" si="1"/>
        <v>59</v>
      </c>
      <c r="X17" s="173"/>
      <c r="Y17" s="153">
        <f t="shared" si="2"/>
        <v>16.61</v>
      </c>
      <c r="Z17" s="151"/>
      <c r="AA17" s="153">
        <f t="shared" si="3"/>
        <v>16.61</v>
      </c>
    </row>
    <row r="18" spans="1:27" ht="14.25">
      <c r="A18" s="198" t="s">
        <v>271</v>
      </c>
      <c r="B18" s="198" t="s">
        <v>115</v>
      </c>
      <c r="C18" s="93"/>
      <c r="D18" s="85"/>
      <c r="E18" s="85"/>
      <c r="F18" s="84"/>
      <c r="G18" s="42"/>
      <c r="H18" s="92"/>
      <c r="I18" s="220" t="s">
        <v>9</v>
      </c>
      <c r="J18" s="86">
        <v>10.3</v>
      </c>
      <c r="K18" s="87">
        <v>6.31</v>
      </c>
      <c r="L18" s="171">
        <f t="shared" si="4"/>
        <v>16.61</v>
      </c>
      <c r="M18" s="46">
        <v>83</v>
      </c>
      <c r="N18" s="285">
        <v>59</v>
      </c>
      <c r="O18" s="76"/>
      <c r="P18" s="66"/>
      <c r="Q18" s="66"/>
      <c r="R18" s="172"/>
      <c r="S18" s="67"/>
      <c r="T18" s="231"/>
      <c r="U18" s="145">
        <f t="shared" si="0"/>
        <v>59</v>
      </c>
      <c r="V18" s="38">
        <v>0</v>
      </c>
      <c r="W18" s="218">
        <f t="shared" si="1"/>
        <v>59</v>
      </c>
      <c r="X18" s="173"/>
      <c r="Y18" s="153">
        <f t="shared" si="2"/>
        <v>16.61</v>
      </c>
      <c r="Z18" s="151"/>
      <c r="AA18" s="153">
        <f t="shared" si="3"/>
        <v>16.61</v>
      </c>
    </row>
    <row r="19" spans="1:27" ht="14.25">
      <c r="A19" s="198" t="s">
        <v>245</v>
      </c>
      <c r="B19" s="198" t="s">
        <v>42</v>
      </c>
      <c r="C19" s="73"/>
      <c r="D19" s="40"/>
      <c r="E19" s="40"/>
      <c r="F19" s="41"/>
      <c r="G19" s="42"/>
      <c r="H19" s="74"/>
      <c r="I19" s="220" t="s">
        <v>9</v>
      </c>
      <c r="J19" s="86">
        <v>3.52</v>
      </c>
      <c r="K19" s="87">
        <v>12.850000000000001</v>
      </c>
      <c r="L19" s="171">
        <f t="shared" si="4"/>
        <v>16.37</v>
      </c>
      <c r="M19" s="46">
        <v>85</v>
      </c>
      <c r="N19" s="285">
        <v>57.99999999999999</v>
      </c>
      <c r="O19" s="78"/>
      <c r="P19" s="34"/>
      <c r="Q19" s="34"/>
      <c r="R19" s="172"/>
      <c r="S19" s="34"/>
      <c r="T19" s="234"/>
      <c r="U19" s="145">
        <f t="shared" si="0"/>
        <v>57.99999999999999</v>
      </c>
      <c r="V19" s="38">
        <v>0</v>
      </c>
      <c r="W19" s="218">
        <f t="shared" si="1"/>
        <v>57.99999999999999</v>
      </c>
      <c r="X19" s="173"/>
      <c r="Y19" s="153">
        <f t="shared" si="2"/>
        <v>16.37</v>
      </c>
      <c r="Z19" s="151"/>
      <c r="AA19" s="153">
        <f t="shared" si="3"/>
        <v>16.37</v>
      </c>
    </row>
    <row r="20" spans="1:27" ht="14.25">
      <c r="A20" s="198" t="s">
        <v>276</v>
      </c>
      <c r="B20" s="200" t="s">
        <v>277</v>
      </c>
      <c r="C20" s="281"/>
      <c r="D20" s="23"/>
      <c r="E20" s="23"/>
      <c r="F20" s="23"/>
      <c r="G20" s="23"/>
      <c r="H20" s="282"/>
      <c r="I20" s="220" t="s">
        <v>9</v>
      </c>
      <c r="J20" s="86">
        <v>3.52</v>
      </c>
      <c r="K20" s="87">
        <v>12.850000000000001</v>
      </c>
      <c r="L20" s="171">
        <f t="shared" si="4"/>
        <v>16.37</v>
      </c>
      <c r="M20" s="46">
        <v>85</v>
      </c>
      <c r="N20" s="285">
        <v>57.99999999999999</v>
      </c>
      <c r="O20" s="76"/>
      <c r="P20" s="66"/>
      <c r="Q20" s="66"/>
      <c r="R20" s="172"/>
      <c r="S20" s="67"/>
      <c r="T20" s="231"/>
      <c r="U20" s="145">
        <f t="shared" si="0"/>
        <v>57.99999999999999</v>
      </c>
      <c r="V20" s="151">
        <v>0</v>
      </c>
      <c r="W20" s="218">
        <f t="shared" si="1"/>
        <v>57.99999999999999</v>
      </c>
      <c r="X20" s="173"/>
      <c r="Y20" s="153">
        <f t="shared" si="2"/>
        <v>16.37</v>
      </c>
      <c r="Z20" s="151"/>
      <c r="AA20" s="153">
        <f t="shared" si="3"/>
        <v>16.37</v>
      </c>
    </row>
    <row r="21" spans="1:27" ht="14.25">
      <c r="A21" s="198" t="s">
        <v>263</v>
      </c>
      <c r="B21" s="199" t="s">
        <v>63</v>
      </c>
      <c r="C21" s="281"/>
      <c r="D21" s="23"/>
      <c r="E21" s="23"/>
      <c r="F21" s="23"/>
      <c r="G21" s="23"/>
      <c r="H21" s="282"/>
      <c r="I21" s="220" t="s">
        <v>9</v>
      </c>
      <c r="J21" s="86">
        <v>9.84</v>
      </c>
      <c r="K21" s="87">
        <v>6.300000000000001</v>
      </c>
      <c r="L21" s="171">
        <f t="shared" si="4"/>
        <v>16.14</v>
      </c>
      <c r="M21" s="46">
        <v>87</v>
      </c>
      <c r="N21" s="285">
        <v>56.99999999999999</v>
      </c>
      <c r="O21" s="142"/>
      <c r="P21" s="90"/>
      <c r="Q21" s="102"/>
      <c r="R21" s="172"/>
      <c r="S21" s="103"/>
      <c r="T21" s="230"/>
      <c r="U21" s="145">
        <f t="shared" si="0"/>
        <v>56.99999999999999</v>
      </c>
      <c r="V21" s="38">
        <v>0</v>
      </c>
      <c r="W21" s="218">
        <f t="shared" si="1"/>
        <v>56.99999999999999</v>
      </c>
      <c r="X21" s="173"/>
      <c r="Y21" s="153">
        <f t="shared" si="2"/>
        <v>16.14</v>
      </c>
      <c r="Z21" s="151"/>
      <c r="AA21" s="153">
        <f t="shared" si="3"/>
        <v>16.14</v>
      </c>
    </row>
    <row r="22" spans="1:27" ht="14.25">
      <c r="A22" s="198" t="s">
        <v>252</v>
      </c>
      <c r="B22" s="198" t="s">
        <v>253</v>
      </c>
      <c r="C22" s="93"/>
      <c r="D22" s="85"/>
      <c r="E22" s="85"/>
      <c r="F22" s="84"/>
      <c r="G22" s="42"/>
      <c r="H22" s="92"/>
      <c r="I22" s="220" t="s">
        <v>9</v>
      </c>
      <c r="J22" s="86">
        <v>0</v>
      </c>
      <c r="K22" s="87">
        <v>13.399999999999999</v>
      </c>
      <c r="L22" s="171">
        <f t="shared" si="4"/>
        <v>13.399999999999999</v>
      </c>
      <c r="M22" s="46">
        <v>109</v>
      </c>
      <c r="N22" s="285">
        <v>46</v>
      </c>
      <c r="O22" s="76"/>
      <c r="P22" s="66"/>
      <c r="Q22" s="66"/>
      <c r="R22" s="172"/>
      <c r="S22" s="67"/>
      <c r="T22" s="231"/>
      <c r="U22" s="145">
        <f t="shared" si="0"/>
        <v>46</v>
      </c>
      <c r="V22" s="38">
        <v>0</v>
      </c>
      <c r="W22" s="218">
        <f t="shared" si="1"/>
        <v>46</v>
      </c>
      <c r="X22" s="173"/>
      <c r="Y22" s="153">
        <f t="shared" si="2"/>
        <v>13.399999999999999</v>
      </c>
      <c r="Z22" s="151"/>
      <c r="AA22" s="153">
        <f t="shared" si="3"/>
        <v>13.399999999999999</v>
      </c>
    </row>
    <row r="23" spans="1:27" ht="14.25">
      <c r="A23" s="198" t="s">
        <v>283</v>
      </c>
      <c r="B23" s="200" t="s">
        <v>253</v>
      </c>
      <c r="C23" s="73"/>
      <c r="D23" s="23"/>
      <c r="E23" s="23"/>
      <c r="F23" s="23"/>
      <c r="G23" s="23"/>
      <c r="H23" s="282"/>
      <c r="I23" s="220" t="s">
        <v>9</v>
      </c>
      <c r="J23" s="86">
        <v>0</v>
      </c>
      <c r="K23" s="87">
        <v>13.399999999999999</v>
      </c>
      <c r="L23" s="171">
        <f t="shared" si="4"/>
        <v>13.399999999999999</v>
      </c>
      <c r="M23" s="46">
        <v>109</v>
      </c>
      <c r="N23" s="285">
        <v>46</v>
      </c>
      <c r="O23" s="77"/>
      <c r="P23" s="26"/>
      <c r="Q23" s="26"/>
      <c r="R23" s="172"/>
      <c r="S23" s="33"/>
      <c r="T23" s="233"/>
      <c r="U23" s="145">
        <f t="shared" si="0"/>
        <v>46</v>
      </c>
      <c r="V23" s="38">
        <v>0</v>
      </c>
      <c r="W23" s="218">
        <f t="shared" si="1"/>
        <v>46</v>
      </c>
      <c r="X23" s="173"/>
      <c r="Y23" s="153">
        <f t="shared" si="2"/>
        <v>13.399999999999999</v>
      </c>
      <c r="Z23" s="151"/>
      <c r="AA23" s="153">
        <f t="shared" si="3"/>
        <v>13.399999999999999</v>
      </c>
    </row>
    <row r="24" spans="1:27" ht="14.25">
      <c r="A24" s="217" t="s">
        <v>316</v>
      </c>
      <c r="B24" s="268"/>
      <c r="C24" s="257"/>
      <c r="D24" s="258"/>
      <c r="E24" s="258"/>
      <c r="F24" s="258"/>
      <c r="G24" s="258"/>
      <c r="H24" s="259"/>
      <c r="I24" s="220"/>
      <c r="J24" s="86"/>
      <c r="K24" s="87"/>
      <c r="L24" s="88"/>
      <c r="M24" s="46"/>
      <c r="N24" s="285"/>
      <c r="O24" s="275" t="s">
        <v>9</v>
      </c>
      <c r="P24" s="90">
        <v>15.44</v>
      </c>
      <c r="Q24" s="209">
        <v>2.35</v>
      </c>
      <c r="R24" s="294">
        <f>+P24+Q24</f>
        <v>17.79</v>
      </c>
      <c r="S24" s="295">
        <v>48</v>
      </c>
      <c r="T24" s="276">
        <f>+(38/85)*100</f>
        <v>44.70588235294118</v>
      </c>
      <c r="U24" s="145">
        <f t="shared" si="0"/>
        <v>44.70588235294118</v>
      </c>
      <c r="V24" s="38">
        <v>0</v>
      </c>
      <c r="W24" s="218">
        <f t="shared" si="1"/>
        <v>44.70588235294118</v>
      </c>
      <c r="X24" s="173"/>
      <c r="Y24" s="153">
        <f t="shared" si="2"/>
        <v>17.79</v>
      </c>
      <c r="Z24" s="151"/>
      <c r="AA24" s="153">
        <f t="shared" si="3"/>
        <v>17.79</v>
      </c>
    </row>
    <row r="25" spans="1:27" s="1" customFormat="1" ht="14.25">
      <c r="A25" s="200" t="s">
        <v>298</v>
      </c>
      <c r="B25" s="267"/>
      <c r="C25" s="257"/>
      <c r="D25" s="258"/>
      <c r="E25" s="258"/>
      <c r="F25" s="258"/>
      <c r="G25" s="258"/>
      <c r="H25" s="259"/>
      <c r="I25" s="221"/>
      <c r="J25" s="245"/>
      <c r="K25" s="245"/>
      <c r="L25" s="245"/>
      <c r="M25" s="245"/>
      <c r="N25" s="288"/>
      <c r="O25" s="275" t="s">
        <v>9</v>
      </c>
      <c r="P25" s="90">
        <v>15.44</v>
      </c>
      <c r="Q25" s="209">
        <v>2.35</v>
      </c>
      <c r="R25" s="294">
        <f>+P25+Q25</f>
        <v>17.79</v>
      </c>
      <c r="S25" s="210">
        <v>48</v>
      </c>
      <c r="T25" s="276">
        <f>+(38/85)*100</f>
        <v>44.70588235294118</v>
      </c>
      <c r="U25" s="145">
        <f t="shared" si="0"/>
        <v>44.70588235294118</v>
      </c>
      <c r="V25" s="38">
        <v>0</v>
      </c>
      <c r="W25" s="218">
        <f t="shared" si="1"/>
        <v>44.70588235294118</v>
      </c>
      <c r="X25" s="173"/>
      <c r="Y25" s="153">
        <f t="shared" si="2"/>
        <v>17.79</v>
      </c>
      <c r="Z25" s="151"/>
      <c r="AA25" s="153">
        <f t="shared" si="3"/>
        <v>17.79</v>
      </c>
    </row>
    <row r="26" spans="1:27" ht="14.25">
      <c r="A26" s="198" t="s">
        <v>77</v>
      </c>
      <c r="B26" s="198" t="s">
        <v>63</v>
      </c>
      <c r="C26" s="93" t="s">
        <v>9</v>
      </c>
      <c r="D26" s="85">
        <v>8.81</v>
      </c>
      <c r="E26" s="85">
        <v>1.24</v>
      </c>
      <c r="F26" s="84">
        <f>+D26+E26</f>
        <v>10.05</v>
      </c>
      <c r="G26" s="42">
        <v>67</v>
      </c>
      <c r="H26" s="228">
        <v>44.537815126050425</v>
      </c>
      <c r="I26" s="220"/>
      <c r="J26" s="86"/>
      <c r="K26" s="87"/>
      <c r="L26" s="88"/>
      <c r="M26" s="46"/>
      <c r="N26" s="285"/>
      <c r="O26" s="77"/>
      <c r="P26" s="26"/>
      <c r="Q26" s="26"/>
      <c r="R26" s="172"/>
      <c r="S26" s="27"/>
      <c r="T26" s="233"/>
      <c r="U26" s="145">
        <f t="shared" si="0"/>
        <v>44.537815126050425</v>
      </c>
      <c r="V26" s="38">
        <v>0</v>
      </c>
      <c r="W26" s="218">
        <f t="shared" si="1"/>
        <v>44.537815126050425</v>
      </c>
      <c r="X26" s="173"/>
      <c r="Y26" s="153">
        <f t="shared" si="2"/>
        <v>10.05</v>
      </c>
      <c r="Z26" s="151"/>
      <c r="AA26" s="153">
        <f t="shared" si="3"/>
        <v>10.05</v>
      </c>
    </row>
    <row r="27" spans="1:27" ht="14.25">
      <c r="A27" s="198" t="s">
        <v>28</v>
      </c>
      <c r="B27" s="198" t="s">
        <v>36</v>
      </c>
      <c r="C27" s="93" t="s">
        <v>9</v>
      </c>
      <c r="D27" s="85">
        <v>3.88</v>
      </c>
      <c r="E27" s="85">
        <v>4.62</v>
      </c>
      <c r="F27" s="84">
        <f>+D27+E27</f>
        <v>8.5</v>
      </c>
      <c r="G27" s="42">
        <v>75</v>
      </c>
      <c r="H27" s="227">
        <v>37.81512605042017</v>
      </c>
      <c r="I27" s="220"/>
      <c r="J27" s="86"/>
      <c r="K27" s="87"/>
      <c r="L27" s="88"/>
      <c r="M27" s="46"/>
      <c r="N27" s="285"/>
      <c r="O27" s="143"/>
      <c r="P27" s="90"/>
      <c r="Q27" s="102"/>
      <c r="R27" s="172"/>
      <c r="S27" s="103"/>
      <c r="T27" s="230"/>
      <c r="U27" s="145">
        <f t="shared" si="0"/>
        <v>37.81512605042017</v>
      </c>
      <c r="V27" s="38">
        <v>0</v>
      </c>
      <c r="W27" s="218">
        <f t="shared" si="1"/>
        <v>37.81512605042017</v>
      </c>
      <c r="X27" s="173"/>
      <c r="Y27" s="153">
        <f t="shared" si="2"/>
        <v>8.5</v>
      </c>
      <c r="Z27" s="151"/>
      <c r="AA27" s="153">
        <f t="shared" si="3"/>
        <v>8.5</v>
      </c>
    </row>
    <row r="28" spans="1:27" ht="14.25">
      <c r="A28" s="198" t="s">
        <v>23</v>
      </c>
      <c r="B28" s="198" t="s">
        <v>36</v>
      </c>
      <c r="C28" s="93" t="s">
        <v>9</v>
      </c>
      <c r="D28" s="85">
        <v>3.88</v>
      </c>
      <c r="E28" s="85">
        <v>4.62</v>
      </c>
      <c r="F28" s="84">
        <f>+D28+E28</f>
        <v>8.5</v>
      </c>
      <c r="G28" s="42">
        <v>75</v>
      </c>
      <c r="H28" s="227">
        <v>37.81512605042017</v>
      </c>
      <c r="I28" s="220"/>
      <c r="J28" s="86"/>
      <c r="K28" s="87"/>
      <c r="L28" s="88"/>
      <c r="M28" s="46"/>
      <c r="N28" s="285"/>
      <c r="O28" s="143"/>
      <c r="P28" s="90"/>
      <c r="Q28" s="102"/>
      <c r="R28" s="172"/>
      <c r="S28" s="103"/>
      <c r="T28" s="230"/>
      <c r="U28" s="145">
        <f t="shared" si="0"/>
        <v>37.81512605042017</v>
      </c>
      <c r="V28" s="38">
        <v>0</v>
      </c>
      <c r="W28" s="218">
        <f t="shared" si="1"/>
        <v>37.81512605042017</v>
      </c>
      <c r="X28" s="173"/>
      <c r="Y28" s="153">
        <f t="shared" si="2"/>
        <v>8.5</v>
      </c>
      <c r="Z28" s="151"/>
      <c r="AA28" s="153">
        <f t="shared" si="3"/>
        <v>8.5</v>
      </c>
    </row>
    <row r="29" spans="1:27" ht="14.25">
      <c r="A29" s="217" t="s">
        <v>318</v>
      </c>
      <c r="B29" s="268"/>
      <c r="C29" s="73"/>
      <c r="D29" s="260"/>
      <c r="E29" s="260"/>
      <c r="F29" s="260"/>
      <c r="G29" s="260"/>
      <c r="H29" s="261"/>
      <c r="I29" s="220"/>
      <c r="J29" s="86"/>
      <c r="K29" s="87"/>
      <c r="L29" s="88"/>
      <c r="M29" s="46"/>
      <c r="N29" s="285"/>
      <c r="O29" s="275" t="s">
        <v>9</v>
      </c>
      <c r="P29" s="90">
        <v>6.300000000000001</v>
      </c>
      <c r="Q29" s="209">
        <v>9.059999999999999</v>
      </c>
      <c r="R29" s="294">
        <f>+P29+Q29</f>
        <v>15.36</v>
      </c>
      <c r="S29" s="210">
        <v>54</v>
      </c>
      <c r="T29" s="276">
        <f>+(32/85)*100</f>
        <v>37.64705882352941</v>
      </c>
      <c r="U29" s="145">
        <f t="shared" si="0"/>
        <v>37.64705882352941</v>
      </c>
      <c r="V29" s="38">
        <v>0</v>
      </c>
      <c r="W29" s="218">
        <f t="shared" si="1"/>
        <v>37.64705882352941</v>
      </c>
      <c r="X29" s="173"/>
      <c r="Y29" s="153">
        <f t="shared" si="2"/>
        <v>15.36</v>
      </c>
      <c r="Z29" s="151"/>
      <c r="AA29" s="153">
        <f t="shared" si="3"/>
        <v>15.36</v>
      </c>
    </row>
    <row r="30" spans="1:27" ht="14.25">
      <c r="A30" s="200" t="s">
        <v>300</v>
      </c>
      <c r="B30" s="267"/>
      <c r="C30" s="73"/>
      <c r="D30" s="260"/>
      <c r="E30" s="260"/>
      <c r="F30" s="260"/>
      <c r="G30" s="260"/>
      <c r="H30" s="261"/>
      <c r="I30" s="220"/>
      <c r="J30" s="86"/>
      <c r="K30" s="87"/>
      <c r="L30" s="88"/>
      <c r="M30" s="46"/>
      <c r="N30" s="285"/>
      <c r="O30" s="275" t="s">
        <v>9</v>
      </c>
      <c r="P30" s="90">
        <v>6.300000000000001</v>
      </c>
      <c r="Q30" s="209">
        <v>9.059999999999999</v>
      </c>
      <c r="R30" s="294">
        <f>+P30+Q30</f>
        <v>15.36</v>
      </c>
      <c r="S30" s="210">
        <v>54</v>
      </c>
      <c r="T30" s="276">
        <f>+(32/85)*100</f>
        <v>37.64705882352941</v>
      </c>
      <c r="U30" s="145">
        <f t="shared" si="0"/>
        <v>37.64705882352941</v>
      </c>
      <c r="V30" s="38">
        <v>0</v>
      </c>
      <c r="W30" s="218">
        <f t="shared" si="1"/>
        <v>37.64705882352941</v>
      </c>
      <c r="X30" s="173"/>
      <c r="Y30" s="153">
        <f t="shared" si="2"/>
        <v>15.36</v>
      </c>
      <c r="Z30" s="151"/>
      <c r="AA30" s="153">
        <f t="shared" si="3"/>
        <v>15.36</v>
      </c>
    </row>
    <row r="31" spans="1:27" ht="14.25">
      <c r="A31" s="198" t="s">
        <v>249</v>
      </c>
      <c r="B31" s="198" t="s">
        <v>250</v>
      </c>
      <c r="C31" s="283"/>
      <c r="D31" s="40"/>
      <c r="E31" s="40"/>
      <c r="F31" s="41"/>
      <c r="G31" s="42"/>
      <c r="H31" s="74"/>
      <c r="I31" s="220" t="s">
        <v>9</v>
      </c>
      <c r="J31" s="86">
        <v>2.59</v>
      </c>
      <c r="K31" s="87">
        <v>6.739999999999999</v>
      </c>
      <c r="L31" s="88">
        <f>+J31+K31</f>
        <v>9.329999999999998</v>
      </c>
      <c r="M31" s="46">
        <v>131</v>
      </c>
      <c r="N31" s="285">
        <v>35</v>
      </c>
      <c r="O31" s="77"/>
      <c r="P31" s="26"/>
      <c r="Q31" s="26"/>
      <c r="R31" s="172"/>
      <c r="S31" s="33"/>
      <c r="T31" s="233"/>
      <c r="U31" s="145">
        <f t="shared" si="0"/>
        <v>35</v>
      </c>
      <c r="V31" s="38">
        <v>0</v>
      </c>
      <c r="W31" s="218">
        <f t="shared" si="1"/>
        <v>35</v>
      </c>
      <c r="X31" s="173"/>
      <c r="Y31" s="153">
        <f t="shared" si="2"/>
        <v>9.329999999999998</v>
      </c>
      <c r="Z31" s="151"/>
      <c r="AA31" s="153">
        <f t="shared" si="3"/>
        <v>9.329999999999998</v>
      </c>
    </row>
    <row r="32" spans="1:27" ht="14.25">
      <c r="A32" s="198" t="s">
        <v>280</v>
      </c>
      <c r="B32" s="200" t="s">
        <v>36</v>
      </c>
      <c r="C32" s="281"/>
      <c r="D32" s="23"/>
      <c r="E32" s="23"/>
      <c r="F32" s="23"/>
      <c r="G32" s="23"/>
      <c r="H32" s="282"/>
      <c r="I32" s="220" t="s">
        <v>9</v>
      </c>
      <c r="J32" s="86">
        <v>2.59</v>
      </c>
      <c r="K32" s="87">
        <v>6.739999999999999</v>
      </c>
      <c r="L32" s="88">
        <f>+J32+K32</f>
        <v>9.329999999999998</v>
      </c>
      <c r="M32" s="46">
        <v>131</v>
      </c>
      <c r="N32" s="285">
        <v>35</v>
      </c>
      <c r="O32" s="76"/>
      <c r="P32" s="66"/>
      <c r="Q32" s="66"/>
      <c r="R32" s="172"/>
      <c r="S32" s="68"/>
      <c r="T32" s="231"/>
      <c r="U32" s="145">
        <f t="shared" si="0"/>
        <v>35</v>
      </c>
      <c r="V32" s="151">
        <v>0</v>
      </c>
      <c r="W32" s="218">
        <f t="shared" si="1"/>
        <v>35</v>
      </c>
      <c r="X32" s="173"/>
      <c r="Y32" s="153">
        <f t="shared" si="2"/>
        <v>9.329999999999998</v>
      </c>
      <c r="Z32" s="151"/>
      <c r="AA32" s="153">
        <f t="shared" si="3"/>
        <v>9.329999999999998</v>
      </c>
    </row>
    <row r="33" spans="1:27" ht="14.25">
      <c r="A33" s="200" t="s">
        <v>301</v>
      </c>
      <c r="B33" s="268"/>
      <c r="C33" s="73"/>
      <c r="D33" s="258"/>
      <c r="E33" s="258"/>
      <c r="F33" s="41"/>
      <c r="G33" s="42"/>
      <c r="H33" s="74"/>
      <c r="I33" s="220"/>
      <c r="J33" s="86"/>
      <c r="K33" s="87"/>
      <c r="L33" s="88"/>
      <c r="M33" s="46"/>
      <c r="N33" s="285"/>
      <c r="O33" s="275" t="s">
        <v>9</v>
      </c>
      <c r="P33" s="90">
        <v>6.9399999999999995</v>
      </c>
      <c r="Q33" s="209">
        <v>4.74</v>
      </c>
      <c r="R33" s="294">
        <f>+P33+Q33</f>
        <v>11.68</v>
      </c>
      <c r="S33" s="295">
        <v>62</v>
      </c>
      <c r="T33" s="276">
        <f>+(24/85)*100</f>
        <v>28.235294117647058</v>
      </c>
      <c r="U33" s="145">
        <f t="shared" si="0"/>
        <v>28.235294117647058</v>
      </c>
      <c r="V33" s="38">
        <v>0</v>
      </c>
      <c r="W33" s="218">
        <f t="shared" si="1"/>
        <v>28.235294117647058</v>
      </c>
      <c r="X33" s="173"/>
      <c r="Y33" s="153">
        <f t="shared" si="2"/>
        <v>11.68</v>
      </c>
      <c r="Z33" s="151"/>
      <c r="AA33" s="153">
        <f t="shared" si="3"/>
        <v>11.68</v>
      </c>
    </row>
    <row r="34" spans="1:27" ht="14.25">
      <c r="A34" s="217" t="s">
        <v>319</v>
      </c>
      <c r="B34" s="267"/>
      <c r="C34" s="297"/>
      <c r="D34" s="150"/>
      <c r="E34" s="150"/>
      <c r="F34" s="150"/>
      <c r="G34" s="298"/>
      <c r="H34" s="299"/>
      <c r="I34" s="220"/>
      <c r="J34" s="86"/>
      <c r="K34" s="87"/>
      <c r="L34" s="88"/>
      <c r="M34" s="46"/>
      <c r="N34" s="285"/>
      <c r="O34" s="275" t="s">
        <v>9</v>
      </c>
      <c r="P34" s="90">
        <v>6.9399999999999995</v>
      </c>
      <c r="Q34" s="209">
        <v>4.74</v>
      </c>
      <c r="R34" s="294">
        <f>+P34+Q34</f>
        <v>11.68</v>
      </c>
      <c r="S34" s="210">
        <v>62</v>
      </c>
      <c r="T34" s="276">
        <f>+(24/85)*100</f>
        <v>28.235294117647058</v>
      </c>
      <c r="U34" s="145">
        <f t="shared" si="0"/>
        <v>28.235294117647058</v>
      </c>
      <c r="V34" s="38">
        <v>0</v>
      </c>
      <c r="W34" s="218">
        <f t="shared" si="1"/>
        <v>28.235294117647058</v>
      </c>
      <c r="X34" s="173"/>
      <c r="Y34" s="153">
        <f t="shared" si="2"/>
        <v>11.68</v>
      </c>
      <c r="Z34" s="151"/>
      <c r="AA34" s="153">
        <f t="shared" si="3"/>
        <v>11.68</v>
      </c>
    </row>
    <row r="35" spans="1:27" ht="14.25">
      <c r="A35" s="198" t="s">
        <v>199</v>
      </c>
      <c r="B35" s="199" t="s">
        <v>36</v>
      </c>
      <c r="C35" s="93" t="s">
        <v>9</v>
      </c>
      <c r="D35" s="85">
        <v>0</v>
      </c>
      <c r="E35" s="85">
        <v>6.05</v>
      </c>
      <c r="F35" s="84">
        <f>+D35+E35</f>
        <v>6.05</v>
      </c>
      <c r="G35" s="42">
        <v>88</v>
      </c>
      <c r="H35" s="227">
        <v>26.89075630252101</v>
      </c>
      <c r="I35" s="221"/>
      <c r="J35" s="35"/>
      <c r="K35" s="35"/>
      <c r="L35" s="88"/>
      <c r="M35" s="35"/>
      <c r="N35" s="287"/>
      <c r="O35" s="79"/>
      <c r="P35" s="30"/>
      <c r="Q35" s="31"/>
      <c r="R35" s="172"/>
      <c r="S35" s="32"/>
      <c r="T35" s="232"/>
      <c r="U35" s="145">
        <f t="shared" si="0"/>
        <v>26.89075630252101</v>
      </c>
      <c r="V35" s="38">
        <v>0</v>
      </c>
      <c r="W35" s="218">
        <f t="shared" si="1"/>
        <v>26.89075630252101</v>
      </c>
      <c r="X35" s="173"/>
      <c r="Y35" s="153">
        <f t="shared" si="2"/>
        <v>6.05</v>
      </c>
      <c r="Z35" s="151"/>
      <c r="AA35" s="153">
        <f t="shared" si="3"/>
        <v>6.05</v>
      </c>
    </row>
    <row r="36" spans="1:27" ht="14.25">
      <c r="A36" s="198" t="s">
        <v>132</v>
      </c>
      <c r="B36" s="198" t="s">
        <v>36</v>
      </c>
      <c r="C36" s="93" t="s">
        <v>9</v>
      </c>
      <c r="D36" s="85">
        <v>0</v>
      </c>
      <c r="E36" s="85">
        <v>6.05</v>
      </c>
      <c r="F36" s="84">
        <f>+D36+E36</f>
        <v>6.05</v>
      </c>
      <c r="G36" s="42">
        <v>88</v>
      </c>
      <c r="H36" s="227">
        <v>26.89075630252101</v>
      </c>
      <c r="I36" s="221"/>
      <c r="J36" s="44"/>
      <c r="K36" s="45"/>
      <c r="L36" s="88"/>
      <c r="M36" s="46"/>
      <c r="N36" s="286"/>
      <c r="O36" s="142"/>
      <c r="P36" s="90"/>
      <c r="Q36" s="102"/>
      <c r="R36" s="172"/>
      <c r="S36" s="103"/>
      <c r="T36" s="230"/>
      <c r="U36" s="145">
        <f t="shared" si="0"/>
        <v>26.89075630252101</v>
      </c>
      <c r="V36" s="38">
        <v>0</v>
      </c>
      <c r="W36" s="218">
        <f t="shared" si="1"/>
        <v>26.89075630252101</v>
      </c>
      <c r="X36" s="173"/>
      <c r="Y36" s="153">
        <f t="shared" si="2"/>
        <v>6.05</v>
      </c>
      <c r="Z36" s="151"/>
      <c r="AA36" s="153">
        <f t="shared" si="3"/>
        <v>6.05</v>
      </c>
    </row>
    <row r="37" spans="1:27" ht="14.25">
      <c r="A37" s="198" t="s">
        <v>209</v>
      </c>
      <c r="B37" s="198" t="s">
        <v>39</v>
      </c>
      <c r="C37" s="93" t="s">
        <v>9</v>
      </c>
      <c r="D37" s="85">
        <v>3.8499999999999996</v>
      </c>
      <c r="E37" s="85">
        <v>2.06</v>
      </c>
      <c r="F37" s="84">
        <f>+D37+E37</f>
        <v>5.91</v>
      </c>
      <c r="G37" s="42">
        <v>89</v>
      </c>
      <c r="H37" s="227">
        <v>26.05042016806723</v>
      </c>
      <c r="I37" s="221"/>
      <c r="J37" s="44"/>
      <c r="K37" s="45"/>
      <c r="L37" s="88"/>
      <c r="M37" s="46"/>
      <c r="N37" s="286"/>
      <c r="O37" s="76"/>
      <c r="P37" s="66"/>
      <c r="Q37" s="66"/>
      <c r="R37" s="172"/>
      <c r="S37" s="67"/>
      <c r="T37" s="231"/>
      <c r="U37" s="145">
        <f t="shared" si="0"/>
        <v>26.05042016806723</v>
      </c>
      <c r="V37" s="151">
        <v>0</v>
      </c>
      <c r="W37" s="218">
        <f t="shared" si="1"/>
        <v>26.05042016806723</v>
      </c>
      <c r="X37" s="173"/>
      <c r="Y37" s="153">
        <f t="shared" si="2"/>
        <v>5.91</v>
      </c>
      <c r="Z37" s="152"/>
      <c r="AA37" s="153">
        <f t="shared" si="3"/>
        <v>5.91</v>
      </c>
    </row>
    <row r="38" spans="1:27" ht="14.25">
      <c r="A38" s="198" t="s">
        <v>76</v>
      </c>
      <c r="B38" s="198" t="s">
        <v>39</v>
      </c>
      <c r="C38" s="93" t="s">
        <v>9</v>
      </c>
      <c r="D38" s="85">
        <v>3.8499999999999996</v>
      </c>
      <c r="E38" s="85">
        <v>2.06</v>
      </c>
      <c r="F38" s="84">
        <f>+D38+E38</f>
        <v>5.91</v>
      </c>
      <c r="G38" s="42">
        <v>89</v>
      </c>
      <c r="H38" s="227">
        <v>26.05042016806723</v>
      </c>
      <c r="I38" s="221"/>
      <c r="J38" s="35"/>
      <c r="K38" s="35"/>
      <c r="L38" s="88"/>
      <c r="M38" s="35"/>
      <c r="N38" s="287"/>
      <c r="O38" s="78"/>
      <c r="P38" s="34"/>
      <c r="Q38" s="34"/>
      <c r="R38" s="172"/>
      <c r="S38" s="34"/>
      <c r="T38" s="234"/>
      <c r="U38" s="145">
        <f t="shared" si="0"/>
        <v>26.05042016806723</v>
      </c>
      <c r="V38" s="38">
        <v>0</v>
      </c>
      <c r="W38" s="218">
        <f t="shared" si="1"/>
        <v>26.05042016806723</v>
      </c>
      <c r="X38" s="173"/>
      <c r="Y38" s="153">
        <f t="shared" si="2"/>
        <v>5.91</v>
      </c>
      <c r="Z38" s="151"/>
      <c r="AA38" s="153">
        <f t="shared" si="3"/>
        <v>5.91</v>
      </c>
    </row>
    <row r="39" spans="1:27" ht="14.25">
      <c r="A39" s="199" t="s">
        <v>254</v>
      </c>
      <c r="B39" s="198" t="s">
        <v>246</v>
      </c>
      <c r="C39" s="93"/>
      <c r="D39" s="85"/>
      <c r="E39" s="85"/>
      <c r="F39" s="84"/>
      <c r="G39" s="42"/>
      <c r="H39" s="92"/>
      <c r="I39" s="220" t="s">
        <v>9</v>
      </c>
      <c r="J39" s="86">
        <v>0</v>
      </c>
      <c r="K39" s="87">
        <v>5.66</v>
      </c>
      <c r="L39" s="88">
        <f aca="true" t="shared" si="5" ref="L39:L54">+J39+K39</f>
        <v>5.66</v>
      </c>
      <c r="M39" s="46">
        <v>155</v>
      </c>
      <c r="N39" s="285">
        <v>23</v>
      </c>
      <c r="O39" s="76"/>
      <c r="P39" s="66"/>
      <c r="Q39" s="66"/>
      <c r="R39" s="172"/>
      <c r="S39" s="67"/>
      <c r="T39" s="231"/>
      <c r="U39" s="145">
        <f t="shared" si="0"/>
        <v>23</v>
      </c>
      <c r="V39" s="38">
        <v>0</v>
      </c>
      <c r="W39" s="218">
        <f t="shared" si="1"/>
        <v>23</v>
      </c>
      <c r="X39" s="173"/>
      <c r="Y39" s="153">
        <f t="shared" si="2"/>
        <v>5.66</v>
      </c>
      <c r="Z39" s="151"/>
      <c r="AA39" s="153">
        <f t="shared" si="3"/>
        <v>5.66</v>
      </c>
    </row>
    <row r="40" spans="1:27" ht="14.25">
      <c r="A40" s="198" t="s">
        <v>284</v>
      </c>
      <c r="B40" s="200" t="s">
        <v>246</v>
      </c>
      <c r="C40" s="73"/>
      <c r="D40" s="40"/>
      <c r="E40" s="40"/>
      <c r="F40" s="41"/>
      <c r="G40" s="42"/>
      <c r="H40" s="74"/>
      <c r="I40" s="220" t="s">
        <v>9</v>
      </c>
      <c r="J40" s="86">
        <v>0</v>
      </c>
      <c r="K40" s="87">
        <v>5.66</v>
      </c>
      <c r="L40" s="88">
        <f t="shared" si="5"/>
        <v>5.66</v>
      </c>
      <c r="M40" s="46">
        <v>155</v>
      </c>
      <c r="N40" s="285">
        <v>23</v>
      </c>
      <c r="O40" s="77"/>
      <c r="P40" s="26"/>
      <c r="Q40" s="26"/>
      <c r="R40" s="172"/>
      <c r="S40" s="27"/>
      <c r="T40" s="233"/>
      <c r="U40" s="145">
        <f t="shared" si="0"/>
        <v>23</v>
      </c>
      <c r="V40" s="38">
        <v>0</v>
      </c>
      <c r="W40" s="218">
        <f t="shared" si="1"/>
        <v>23</v>
      </c>
      <c r="X40" s="173"/>
      <c r="Y40" s="153">
        <f t="shared" si="2"/>
        <v>5.66</v>
      </c>
      <c r="Z40" s="151"/>
      <c r="AA40" s="153">
        <f t="shared" si="3"/>
        <v>5.66</v>
      </c>
    </row>
    <row r="41" spans="1:27" ht="14.25">
      <c r="A41" s="198" t="s">
        <v>272</v>
      </c>
      <c r="B41" s="198" t="s">
        <v>31</v>
      </c>
      <c r="C41" s="93"/>
      <c r="D41" s="85"/>
      <c r="E41" s="85"/>
      <c r="F41" s="84"/>
      <c r="G41" s="42"/>
      <c r="H41" s="92"/>
      <c r="I41" s="220" t="s">
        <v>9</v>
      </c>
      <c r="J41" s="86">
        <v>0</v>
      </c>
      <c r="K41" s="87">
        <v>5.46</v>
      </c>
      <c r="L41" s="88">
        <f t="shared" si="5"/>
        <v>5.46</v>
      </c>
      <c r="M41" s="46">
        <v>156</v>
      </c>
      <c r="N41" s="285">
        <v>22.5</v>
      </c>
      <c r="O41" s="76"/>
      <c r="P41" s="66"/>
      <c r="Q41" s="66"/>
      <c r="R41" s="172"/>
      <c r="S41" s="67"/>
      <c r="T41" s="231"/>
      <c r="U41" s="145">
        <f t="shared" si="0"/>
        <v>22.5</v>
      </c>
      <c r="V41" s="38">
        <v>0</v>
      </c>
      <c r="W41" s="218">
        <f t="shared" si="1"/>
        <v>22.5</v>
      </c>
      <c r="X41" s="173"/>
      <c r="Y41" s="153">
        <f t="shared" si="2"/>
        <v>5.46</v>
      </c>
      <c r="Z41" s="151"/>
      <c r="AA41" s="153">
        <f t="shared" si="3"/>
        <v>5.46</v>
      </c>
    </row>
    <row r="42" spans="1:27" ht="14.25">
      <c r="A42" s="198" t="s">
        <v>242</v>
      </c>
      <c r="B42" s="198" t="s">
        <v>31</v>
      </c>
      <c r="C42" s="281"/>
      <c r="D42" s="23"/>
      <c r="E42" s="23"/>
      <c r="F42" s="23"/>
      <c r="G42" s="23"/>
      <c r="H42" s="282"/>
      <c r="I42" s="220" t="s">
        <v>9</v>
      </c>
      <c r="J42" s="86">
        <v>0</v>
      </c>
      <c r="K42" s="87">
        <v>5.46</v>
      </c>
      <c r="L42" s="88">
        <f t="shared" si="5"/>
        <v>5.46</v>
      </c>
      <c r="M42" s="46">
        <v>156</v>
      </c>
      <c r="N42" s="285">
        <v>22.5</v>
      </c>
      <c r="O42" s="76"/>
      <c r="P42" s="66"/>
      <c r="Q42" s="66"/>
      <c r="R42" s="172"/>
      <c r="S42" s="67"/>
      <c r="T42" s="231"/>
      <c r="U42" s="145">
        <f t="shared" si="0"/>
        <v>22.5</v>
      </c>
      <c r="V42" s="151">
        <v>0</v>
      </c>
      <c r="W42" s="218">
        <f t="shared" si="1"/>
        <v>22.5</v>
      </c>
      <c r="X42" s="173"/>
      <c r="Y42" s="153">
        <f t="shared" si="2"/>
        <v>5.46</v>
      </c>
      <c r="Z42" s="151"/>
      <c r="AA42" s="153">
        <f t="shared" si="3"/>
        <v>5.46</v>
      </c>
    </row>
    <row r="43" spans="1:27" ht="14.25">
      <c r="A43" s="198" t="s">
        <v>237</v>
      </c>
      <c r="B43" s="198" t="s">
        <v>238</v>
      </c>
      <c r="C43" s="93"/>
      <c r="D43" s="85"/>
      <c r="E43" s="85"/>
      <c r="F43" s="84"/>
      <c r="G43" s="42"/>
      <c r="H43" s="92"/>
      <c r="I43" s="220" t="s">
        <v>9</v>
      </c>
      <c r="J43" s="86">
        <v>5.220000000000001</v>
      </c>
      <c r="K43" s="87">
        <v>0</v>
      </c>
      <c r="L43" s="88">
        <f t="shared" si="5"/>
        <v>5.220000000000001</v>
      </c>
      <c r="M43" s="46">
        <v>161</v>
      </c>
      <c r="N43" s="285">
        <v>20</v>
      </c>
      <c r="O43" s="77"/>
      <c r="P43" s="26"/>
      <c r="Q43" s="26"/>
      <c r="R43" s="172"/>
      <c r="S43" s="27"/>
      <c r="T43" s="233"/>
      <c r="U43" s="145">
        <f t="shared" si="0"/>
        <v>20</v>
      </c>
      <c r="V43" s="38">
        <v>0</v>
      </c>
      <c r="W43" s="218">
        <f t="shared" si="1"/>
        <v>20</v>
      </c>
      <c r="X43" s="173"/>
      <c r="Y43" s="153">
        <f t="shared" si="2"/>
        <v>5.220000000000001</v>
      </c>
      <c r="Z43" s="151"/>
      <c r="AA43" s="153">
        <f t="shared" si="3"/>
        <v>5.220000000000001</v>
      </c>
    </row>
    <row r="44" spans="1:27" ht="14.25">
      <c r="A44" s="198" t="s">
        <v>267</v>
      </c>
      <c r="B44" s="198" t="s">
        <v>238</v>
      </c>
      <c r="C44" s="93"/>
      <c r="D44" s="85"/>
      <c r="E44" s="85"/>
      <c r="F44" s="84"/>
      <c r="G44" s="42"/>
      <c r="H44" s="92"/>
      <c r="I44" s="220" t="s">
        <v>9</v>
      </c>
      <c r="J44" s="86">
        <v>5.220000000000001</v>
      </c>
      <c r="K44" s="87">
        <v>0</v>
      </c>
      <c r="L44" s="88">
        <f t="shared" si="5"/>
        <v>5.220000000000001</v>
      </c>
      <c r="M44" s="46">
        <v>161</v>
      </c>
      <c r="N44" s="285">
        <v>20</v>
      </c>
      <c r="O44" s="77"/>
      <c r="P44" s="26"/>
      <c r="Q44" s="26"/>
      <c r="R44" s="172"/>
      <c r="S44" s="27"/>
      <c r="T44" s="233"/>
      <c r="U44" s="145">
        <f t="shared" si="0"/>
        <v>20</v>
      </c>
      <c r="V44" s="38">
        <v>0</v>
      </c>
      <c r="W44" s="218">
        <f t="shared" si="1"/>
        <v>20</v>
      </c>
      <c r="X44" s="173"/>
      <c r="Y44" s="153">
        <f t="shared" si="2"/>
        <v>5.220000000000001</v>
      </c>
      <c r="Z44" s="151"/>
      <c r="AA44" s="153">
        <f t="shared" si="3"/>
        <v>5.220000000000001</v>
      </c>
    </row>
    <row r="45" spans="1:27" ht="14.25">
      <c r="A45" s="198" t="s">
        <v>212</v>
      </c>
      <c r="B45" s="198" t="s">
        <v>213</v>
      </c>
      <c r="C45" s="93" t="s">
        <v>9</v>
      </c>
      <c r="D45" s="85">
        <v>1.58</v>
      </c>
      <c r="E45" s="85">
        <v>3.16</v>
      </c>
      <c r="F45" s="84">
        <f>+D45+E45</f>
        <v>4.74</v>
      </c>
      <c r="G45" s="42">
        <v>98</v>
      </c>
      <c r="H45" s="228">
        <v>18.487394957983195</v>
      </c>
      <c r="I45" s="221"/>
      <c r="J45" s="44"/>
      <c r="K45" s="45"/>
      <c r="L45" s="88"/>
      <c r="M45" s="46"/>
      <c r="N45" s="286"/>
      <c r="O45" s="77"/>
      <c r="P45" s="26"/>
      <c r="Q45" s="26"/>
      <c r="R45" s="172"/>
      <c r="S45" s="27"/>
      <c r="T45" s="233"/>
      <c r="U45" s="145">
        <f t="shared" si="0"/>
        <v>18.487394957983195</v>
      </c>
      <c r="V45" s="38">
        <v>0</v>
      </c>
      <c r="W45" s="218">
        <f t="shared" si="1"/>
        <v>18.487394957983195</v>
      </c>
      <c r="X45" s="173"/>
      <c r="Y45" s="153">
        <f t="shared" si="2"/>
        <v>4.74</v>
      </c>
      <c r="Z45" s="151"/>
      <c r="AA45" s="153">
        <f t="shared" si="3"/>
        <v>4.74</v>
      </c>
    </row>
    <row r="46" spans="1:27" ht="14.25">
      <c r="A46" s="198" t="s">
        <v>62</v>
      </c>
      <c r="B46" s="198" t="s">
        <v>32</v>
      </c>
      <c r="C46" s="93" t="s">
        <v>9</v>
      </c>
      <c r="D46" s="85">
        <v>1.58</v>
      </c>
      <c r="E46" s="85">
        <v>3.16</v>
      </c>
      <c r="F46" s="84">
        <f>+D46+E46</f>
        <v>4.74</v>
      </c>
      <c r="G46" s="42">
        <v>98</v>
      </c>
      <c r="H46" s="228">
        <v>18.487394957983195</v>
      </c>
      <c r="I46" s="221"/>
      <c r="J46" s="44"/>
      <c r="K46" s="45"/>
      <c r="L46" s="88"/>
      <c r="M46" s="46"/>
      <c r="N46" s="286"/>
      <c r="O46" s="142"/>
      <c r="P46" s="90"/>
      <c r="Q46" s="102"/>
      <c r="R46" s="172"/>
      <c r="S46" s="103"/>
      <c r="T46" s="230"/>
      <c r="U46" s="145">
        <f t="shared" si="0"/>
        <v>18.487394957983195</v>
      </c>
      <c r="V46" s="38">
        <v>0</v>
      </c>
      <c r="W46" s="218">
        <f t="shared" si="1"/>
        <v>18.487394957983195</v>
      </c>
      <c r="X46" s="173"/>
      <c r="Y46" s="153">
        <f t="shared" si="2"/>
        <v>4.74</v>
      </c>
      <c r="Z46" s="151"/>
      <c r="AA46" s="153">
        <f t="shared" si="3"/>
        <v>4.74</v>
      </c>
    </row>
    <row r="47" spans="1:27" ht="14.25">
      <c r="A47" s="198" t="s">
        <v>162</v>
      </c>
      <c r="B47" s="198" t="s">
        <v>35</v>
      </c>
      <c r="C47" s="93" t="s">
        <v>9</v>
      </c>
      <c r="D47" s="85">
        <v>0</v>
      </c>
      <c r="E47" s="85">
        <v>2.64</v>
      </c>
      <c r="F47" s="84">
        <f>+D47+E47</f>
        <v>2.64</v>
      </c>
      <c r="G47" s="42">
        <v>104</v>
      </c>
      <c r="H47" s="228">
        <v>13.445378151260504</v>
      </c>
      <c r="I47" s="220"/>
      <c r="J47" s="86"/>
      <c r="K47" s="87"/>
      <c r="L47" s="88"/>
      <c r="M47" s="46"/>
      <c r="N47" s="285"/>
      <c r="O47" s="143"/>
      <c r="P47" s="90"/>
      <c r="Q47" s="102"/>
      <c r="R47" s="90"/>
      <c r="S47" s="103"/>
      <c r="T47" s="230"/>
      <c r="U47" s="145">
        <f t="shared" si="0"/>
        <v>13.445378151260504</v>
      </c>
      <c r="V47" s="310">
        <v>0</v>
      </c>
      <c r="W47" s="218">
        <f t="shared" si="1"/>
        <v>13.445378151260504</v>
      </c>
      <c r="X47" s="173"/>
      <c r="Y47" s="153">
        <f t="shared" si="2"/>
        <v>2.64</v>
      </c>
      <c r="Z47" s="151"/>
      <c r="AA47" s="153">
        <f t="shared" si="3"/>
        <v>2.64</v>
      </c>
    </row>
    <row r="48" spans="1:27" ht="14.25">
      <c r="A48" s="198" t="s">
        <v>221</v>
      </c>
      <c r="B48" s="198" t="s">
        <v>35</v>
      </c>
      <c r="C48" s="93" t="s">
        <v>9</v>
      </c>
      <c r="D48" s="85">
        <v>0</v>
      </c>
      <c r="E48" s="85">
        <v>2.64</v>
      </c>
      <c r="F48" s="84">
        <f>+D48+E48</f>
        <v>2.64</v>
      </c>
      <c r="G48" s="42">
        <v>104</v>
      </c>
      <c r="H48" s="228">
        <v>13.445378151260504</v>
      </c>
      <c r="I48" s="220"/>
      <c r="J48" s="86"/>
      <c r="K48" s="87"/>
      <c r="L48" s="88"/>
      <c r="M48" s="46"/>
      <c r="N48" s="285"/>
      <c r="O48" s="143"/>
      <c r="P48" s="90"/>
      <c r="Q48" s="102"/>
      <c r="R48" s="90"/>
      <c r="S48" s="103"/>
      <c r="T48" s="230"/>
      <c r="U48" s="145">
        <f t="shared" si="0"/>
        <v>13.445378151260504</v>
      </c>
      <c r="V48" s="38">
        <v>0</v>
      </c>
      <c r="W48" s="218">
        <f t="shared" si="1"/>
        <v>13.445378151260504</v>
      </c>
      <c r="X48" s="173"/>
      <c r="Y48" s="153">
        <f t="shared" si="2"/>
        <v>2.64</v>
      </c>
      <c r="Z48" s="151"/>
      <c r="AA48" s="153">
        <f t="shared" si="3"/>
        <v>2.64</v>
      </c>
    </row>
    <row r="49" spans="1:27" ht="14.25">
      <c r="A49" s="198" t="s">
        <v>240</v>
      </c>
      <c r="B49" s="198" t="s">
        <v>35</v>
      </c>
      <c r="C49" s="93"/>
      <c r="D49" s="85"/>
      <c r="E49" s="85"/>
      <c r="F49" s="84"/>
      <c r="G49" s="42"/>
      <c r="H49" s="92"/>
      <c r="I49" s="220" t="s">
        <v>9</v>
      </c>
      <c r="J49" s="86">
        <v>2.6100000000000003</v>
      </c>
      <c r="K49" s="87">
        <v>1.03</v>
      </c>
      <c r="L49" s="88">
        <f t="shared" si="5"/>
        <v>3.6400000000000006</v>
      </c>
      <c r="M49" s="46">
        <v>175</v>
      </c>
      <c r="N49" s="285">
        <v>13</v>
      </c>
      <c r="O49" s="78"/>
      <c r="P49" s="34"/>
      <c r="Q49" s="34"/>
      <c r="R49" s="90"/>
      <c r="S49" s="34"/>
      <c r="T49" s="234"/>
      <c r="U49" s="145">
        <f t="shared" si="0"/>
        <v>13</v>
      </c>
      <c r="V49" s="38">
        <v>0</v>
      </c>
      <c r="W49" s="218">
        <f t="shared" si="1"/>
        <v>13</v>
      </c>
      <c r="X49" s="173"/>
      <c r="Y49" s="153">
        <f t="shared" si="2"/>
        <v>3.6400000000000006</v>
      </c>
      <c r="Z49" s="151"/>
      <c r="AA49" s="153">
        <f t="shared" si="3"/>
        <v>3.6400000000000006</v>
      </c>
    </row>
    <row r="50" spans="1:27" ht="14.25">
      <c r="A50" s="198" t="s">
        <v>269</v>
      </c>
      <c r="B50" s="198" t="s">
        <v>35</v>
      </c>
      <c r="C50" s="93"/>
      <c r="D50" s="85"/>
      <c r="E50" s="85"/>
      <c r="F50" s="84"/>
      <c r="G50" s="42"/>
      <c r="H50" s="92"/>
      <c r="I50" s="220" t="s">
        <v>9</v>
      </c>
      <c r="J50" s="86">
        <v>2.6100000000000003</v>
      </c>
      <c r="K50" s="87">
        <v>1.03</v>
      </c>
      <c r="L50" s="88">
        <f t="shared" si="5"/>
        <v>3.6400000000000006</v>
      </c>
      <c r="M50" s="46">
        <v>175</v>
      </c>
      <c r="N50" s="285">
        <v>13</v>
      </c>
      <c r="O50" s="79"/>
      <c r="P50" s="30"/>
      <c r="Q50" s="31"/>
      <c r="R50" s="90"/>
      <c r="S50" s="32"/>
      <c r="T50" s="232"/>
      <c r="U50" s="145">
        <f t="shared" si="0"/>
        <v>13</v>
      </c>
      <c r="V50" s="38">
        <v>0</v>
      </c>
      <c r="W50" s="218">
        <f t="shared" si="1"/>
        <v>13</v>
      </c>
      <c r="X50" s="173"/>
      <c r="Y50" s="153">
        <f t="shared" si="2"/>
        <v>3.6400000000000006</v>
      </c>
      <c r="Z50" s="151"/>
      <c r="AA50" s="153">
        <f t="shared" si="3"/>
        <v>3.6400000000000006</v>
      </c>
    </row>
    <row r="51" spans="1:27" ht="14.25">
      <c r="A51" s="198" t="s">
        <v>231</v>
      </c>
      <c r="B51" s="198" t="s">
        <v>33</v>
      </c>
      <c r="C51" s="281"/>
      <c r="D51" s="23"/>
      <c r="E51" s="23"/>
      <c r="F51" s="23"/>
      <c r="G51" s="23"/>
      <c r="H51" s="282"/>
      <c r="I51" s="220" t="s">
        <v>9</v>
      </c>
      <c r="J51" s="86">
        <v>0</v>
      </c>
      <c r="K51" s="87">
        <v>0</v>
      </c>
      <c r="L51" s="88">
        <f t="shared" si="5"/>
        <v>0</v>
      </c>
      <c r="M51" s="46">
        <v>192</v>
      </c>
      <c r="N51" s="285">
        <v>4.5</v>
      </c>
      <c r="O51" s="142"/>
      <c r="P51" s="90"/>
      <c r="Q51" s="102"/>
      <c r="R51" s="90"/>
      <c r="S51" s="103"/>
      <c r="T51" s="230"/>
      <c r="U51" s="145">
        <f t="shared" si="0"/>
        <v>4.5</v>
      </c>
      <c r="V51" s="38">
        <v>0</v>
      </c>
      <c r="W51" s="218">
        <f t="shared" si="1"/>
        <v>4.5</v>
      </c>
      <c r="X51" s="173"/>
      <c r="Y51" s="153">
        <f t="shared" si="2"/>
        <v>0</v>
      </c>
      <c r="Z51" s="151"/>
      <c r="AA51" s="153">
        <f t="shared" si="3"/>
        <v>0</v>
      </c>
    </row>
    <row r="52" spans="1:27" ht="14.25">
      <c r="A52" s="198" t="s">
        <v>262</v>
      </c>
      <c r="B52" s="199" t="s">
        <v>33</v>
      </c>
      <c r="C52" s="281"/>
      <c r="D52" s="23"/>
      <c r="E52" s="23"/>
      <c r="F52" s="23"/>
      <c r="G52" s="23"/>
      <c r="H52" s="282"/>
      <c r="I52" s="220" t="s">
        <v>9</v>
      </c>
      <c r="J52" s="86">
        <v>0</v>
      </c>
      <c r="K52" s="87">
        <v>0</v>
      </c>
      <c r="L52" s="88">
        <f t="shared" si="5"/>
        <v>0</v>
      </c>
      <c r="M52" s="46">
        <v>192</v>
      </c>
      <c r="N52" s="285">
        <v>4.5</v>
      </c>
      <c r="O52" s="76"/>
      <c r="P52" s="66"/>
      <c r="Q52" s="66"/>
      <c r="R52" s="90"/>
      <c r="S52" s="67"/>
      <c r="T52" s="231"/>
      <c r="U52" s="145">
        <f t="shared" si="0"/>
        <v>4.5</v>
      </c>
      <c r="V52" s="312">
        <v>0</v>
      </c>
      <c r="W52" s="218">
        <f t="shared" si="1"/>
        <v>4.5</v>
      </c>
      <c r="X52" s="173"/>
      <c r="Y52" s="153">
        <f t="shared" si="2"/>
        <v>0</v>
      </c>
      <c r="Z52" s="151"/>
      <c r="AA52" s="153">
        <f t="shared" si="3"/>
        <v>0</v>
      </c>
    </row>
    <row r="53" spans="1:27" ht="14.25">
      <c r="A53" s="198" t="s">
        <v>260</v>
      </c>
      <c r="B53" s="199" t="s">
        <v>36</v>
      </c>
      <c r="C53" s="281"/>
      <c r="D53" s="23"/>
      <c r="E53" s="23"/>
      <c r="F53" s="23"/>
      <c r="G53" s="23"/>
      <c r="H53" s="282"/>
      <c r="I53" s="220" t="s">
        <v>9</v>
      </c>
      <c r="J53" s="86">
        <v>0</v>
      </c>
      <c r="K53" s="87">
        <v>0</v>
      </c>
      <c r="L53" s="88">
        <f t="shared" si="5"/>
        <v>0</v>
      </c>
      <c r="M53" s="46">
        <v>192</v>
      </c>
      <c r="N53" s="285">
        <v>4.5</v>
      </c>
      <c r="O53" s="76"/>
      <c r="P53" s="66"/>
      <c r="Q53" s="66"/>
      <c r="R53" s="90"/>
      <c r="S53" s="67"/>
      <c r="T53" s="231"/>
      <c r="U53" s="145">
        <f t="shared" si="0"/>
        <v>4.5</v>
      </c>
      <c r="V53" s="151">
        <v>0</v>
      </c>
      <c r="W53" s="218">
        <f t="shared" si="1"/>
        <v>4.5</v>
      </c>
      <c r="X53" s="173"/>
      <c r="Y53" s="153">
        <f t="shared" si="2"/>
        <v>0</v>
      </c>
      <c r="Z53" s="151"/>
      <c r="AA53" s="153">
        <f t="shared" si="3"/>
        <v>0</v>
      </c>
    </row>
    <row r="54" spans="1:27" ht="15" thickBot="1">
      <c r="A54" s="290" t="s">
        <v>229</v>
      </c>
      <c r="B54" s="290" t="s">
        <v>36</v>
      </c>
      <c r="C54" s="291"/>
      <c r="D54" s="292"/>
      <c r="E54" s="292"/>
      <c r="F54" s="292"/>
      <c r="G54" s="292"/>
      <c r="H54" s="293"/>
      <c r="I54" s="280" t="s">
        <v>9</v>
      </c>
      <c r="J54" s="271">
        <v>0</v>
      </c>
      <c r="K54" s="272">
        <v>0</v>
      </c>
      <c r="L54" s="273">
        <f t="shared" si="5"/>
        <v>0</v>
      </c>
      <c r="M54" s="274">
        <v>192</v>
      </c>
      <c r="N54" s="289">
        <v>4.5</v>
      </c>
      <c r="O54" s="302"/>
      <c r="P54" s="277"/>
      <c r="Q54" s="304"/>
      <c r="R54" s="277"/>
      <c r="S54" s="307"/>
      <c r="T54" s="309"/>
      <c r="U54" s="145">
        <f t="shared" si="0"/>
        <v>4.5</v>
      </c>
      <c r="V54" s="38">
        <v>0</v>
      </c>
      <c r="W54" s="218">
        <f t="shared" si="1"/>
        <v>4.5</v>
      </c>
      <c r="X54" s="173"/>
      <c r="Y54" s="153">
        <f t="shared" si="2"/>
        <v>0</v>
      </c>
      <c r="Z54" s="151"/>
      <c r="AA54" s="153">
        <f t="shared" si="3"/>
        <v>0</v>
      </c>
    </row>
    <row r="56" spans="4:20" ht="14.25">
      <c r="D56" s="81">
        <f>SUM(D8:D55)</f>
        <v>71.83999999999999</v>
      </c>
      <c r="E56" s="81">
        <f>SUM(E8:E55)</f>
        <v>104.34</v>
      </c>
      <c r="F56" s="81">
        <f>SUM(F8:F55)</f>
        <v>176.18</v>
      </c>
      <c r="H56" s="196">
        <f>+D56+E56-F56</f>
        <v>0</v>
      </c>
      <c r="J56" s="81">
        <f>SUM(J8:J55)</f>
        <v>117.03999999999999</v>
      </c>
      <c r="K56" s="81">
        <f>SUM(K8:K55)</f>
        <v>134.77999999999997</v>
      </c>
      <c r="L56" s="81">
        <f>SUM(L8:L55)</f>
        <v>251.81999999999994</v>
      </c>
      <c r="M56" s="1"/>
      <c r="N56" s="196">
        <f>+J56+K56-L56</f>
        <v>0</v>
      </c>
      <c r="P56" s="81">
        <f>SUM(P8:P55)</f>
        <v>245.51999999999998</v>
      </c>
      <c r="Q56" s="81">
        <f>SUM(Q8:Q55)</f>
        <v>158.74</v>
      </c>
      <c r="R56" s="81">
        <f>SUM(R8:R55)</f>
        <v>404.2600000000001</v>
      </c>
      <c r="S56" s="1"/>
      <c r="T56" s="196">
        <f>+P56+Q56-R56</f>
        <v>0</v>
      </c>
    </row>
    <row r="58" ht="15" thickBot="1"/>
    <row r="59" spans="3:18" ht="15" thickBot="1">
      <c r="C59" s="21"/>
      <c r="I59" s="436" t="s">
        <v>340</v>
      </c>
      <c r="J59" s="437"/>
      <c r="K59" s="437"/>
      <c r="L59" s="438"/>
      <c r="M59" s="437"/>
      <c r="N59" s="439"/>
      <c r="P59" s="441" t="s">
        <v>341</v>
      </c>
      <c r="Q59" s="442"/>
      <c r="R59" s="443"/>
    </row>
    <row r="60" spans="3:18" ht="14.25">
      <c r="C60" s="422">
        <f>+N61</f>
        <v>47</v>
      </c>
      <c r="D60" s="526" t="s">
        <v>334</v>
      </c>
      <c r="E60" s="527"/>
      <c r="F60" s="527"/>
      <c r="G60" s="528"/>
      <c r="I60" s="423"/>
      <c r="J60" s="202"/>
      <c r="K60" s="424">
        <v>1</v>
      </c>
      <c r="L60" s="424">
        <v>2</v>
      </c>
      <c r="M60" s="424">
        <v>3</v>
      </c>
      <c r="N60" s="425"/>
      <c r="P60" s="456" t="s">
        <v>80</v>
      </c>
      <c r="Q60" s="440"/>
      <c r="R60" s="457">
        <v>8</v>
      </c>
    </row>
    <row r="61" spans="3:18" ht="14.25">
      <c r="C61" s="426">
        <f>+L63+M63</f>
        <v>5</v>
      </c>
      <c r="D61" s="529" t="s">
        <v>335</v>
      </c>
      <c r="E61" s="530"/>
      <c r="F61" s="530"/>
      <c r="G61" s="531"/>
      <c r="I61" s="427" t="s">
        <v>79</v>
      </c>
      <c r="J61" s="175"/>
      <c r="K61" s="176">
        <v>44</v>
      </c>
      <c r="L61" s="429">
        <v>1</v>
      </c>
      <c r="M61" s="428">
        <v>2</v>
      </c>
      <c r="N61" s="312">
        <f>+K61+L61+M61</f>
        <v>47</v>
      </c>
      <c r="P61" s="458" t="s">
        <v>81</v>
      </c>
      <c r="Q61" s="151"/>
      <c r="R61" s="312">
        <v>12</v>
      </c>
    </row>
    <row r="62" spans="3:18" ht="15" thickBot="1">
      <c r="C62" s="430">
        <f>+C60+C61</f>
        <v>52</v>
      </c>
      <c r="D62" s="532" t="s">
        <v>336</v>
      </c>
      <c r="E62" s="533"/>
      <c r="F62" s="533"/>
      <c r="G62" s="534"/>
      <c r="I62" s="423"/>
      <c r="J62" s="202"/>
      <c r="K62" s="152"/>
      <c r="L62" s="176">
        <v>1</v>
      </c>
      <c r="M62" s="176">
        <v>2</v>
      </c>
      <c r="N62" s="425"/>
      <c r="P62" s="459" t="s">
        <v>82</v>
      </c>
      <c r="Q62" s="340"/>
      <c r="R62" s="460">
        <v>6</v>
      </c>
    </row>
    <row r="63" spans="3:18" ht="15" thickBot="1">
      <c r="C63" s="21"/>
      <c r="I63" s="431" t="s">
        <v>79</v>
      </c>
      <c r="J63" s="340"/>
      <c r="K63" s="432">
        <f>+N61</f>
        <v>47</v>
      </c>
      <c r="L63" s="434">
        <f>+L61*L62</f>
        <v>1</v>
      </c>
      <c r="M63" s="433">
        <f>+M61*M62</f>
        <v>4</v>
      </c>
      <c r="N63" s="435">
        <f>+K63+L63+M63</f>
        <v>52</v>
      </c>
      <c r="P63" s="341" t="s">
        <v>83</v>
      </c>
      <c r="Q63" s="342"/>
      <c r="R63" s="343">
        <v>26</v>
      </c>
    </row>
    <row r="64" spans="3:18" ht="15" thickBot="1">
      <c r="C64" s="21"/>
      <c r="I64" s="21"/>
      <c r="P64" s="341" t="s">
        <v>84</v>
      </c>
      <c r="Q64" s="342"/>
      <c r="R64" s="343">
        <f>+R63*2</f>
        <v>52</v>
      </c>
    </row>
  </sheetData>
  <sheetProtection/>
  <mergeCells count="3">
    <mergeCell ref="D60:G60"/>
    <mergeCell ref="D61:G61"/>
    <mergeCell ref="D62:G62"/>
  </mergeCells>
  <printOptions/>
  <pageMargins left="0" right="0" top="0.75" bottom="0.25" header="0" footer="0"/>
  <pageSetup fitToHeight="1" fitToWidth="1" orientation="landscape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="70" zoomScaleNormal="70" zoomScalePageLayoutView="0" workbookViewId="0" topLeftCell="A4">
      <selection activeCell="A7" sqref="A7:J8"/>
    </sheetView>
  </sheetViews>
  <sheetFormatPr defaultColWidth="9.140625" defaultRowHeight="15"/>
  <cols>
    <col min="2" max="2" width="20.28125" style="0" customWidth="1"/>
    <col min="3" max="3" width="16.7109375" style="21" customWidth="1"/>
    <col min="4" max="4" width="16.140625" style="0" customWidth="1"/>
    <col min="5" max="5" width="9.57421875" style="0" customWidth="1"/>
    <col min="7" max="7" width="23.7109375" style="0" customWidth="1"/>
    <col min="8" max="8" width="21.421875" style="0" customWidth="1"/>
    <col min="9" max="9" width="13.7109375" style="0" customWidth="1"/>
    <col min="12" max="12" width="23.140625" style="0" customWidth="1"/>
    <col min="13" max="13" width="20.421875" style="0" customWidth="1"/>
    <col min="14" max="14" width="12.7109375" style="0" customWidth="1"/>
  </cols>
  <sheetData>
    <row r="1" spans="1:15" ht="18">
      <c r="A1" s="412" t="s">
        <v>48</v>
      </c>
      <c r="B1" s="109"/>
      <c r="C1" s="366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 thickBot="1">
      <c r="A2" s="109"/>
      <c r="B2" s="109"/>
      <c r="C2" s="366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5" thickBot="1">
      <c r="A3" s="378" t="s">
        <v>49</v>
      </c>
      <c r="B3" s="379"/>
      <c r="C3" s="379"/>
      <c r="D3" s="379"/>
      <c r="E3" s="379"/>
      <c r="F3" s="387" t="s">
        <v>50</v>
      </c>
      <c r="G3" s="380"/>
      <c r="H3" s="380"/>
      <c r="I3" s="380"/>
      <c r="J3" s="380"/>
      <c r="K3" s="397" t="s">
        <v>54</v>
      </c>
      <c r="L3" s="344"/>
      <c r="M3" s="344"/>
      <c r="N3" s="344"/>
      <c r="O3" s="345"/>
    </row>
    <row r="4" spans="1:15" ht="15" thickBot="1">
      <c r="A4" s="364" t="s">
        <v>327</v>
      </c>
      <c r="B4" s="365" t="s">
        <v>328</v>
      </c>
      <c r="C4" s="365" t="s">
        <v>329</v>
      </c>
      <c r="D4" s="365" t="s">
        <v>330</v>
      </c>
      <c r="E4" s="364" t="s">
        <v>3</v>
      </c>
      <c r="F4" s="388" t="s">
        <v>327</v>
      </c>
      <c r="G4" s="365" t="s">
        <v>328</v>
      </c>
      <c r="H4" s="365" t="s">
        <v>329</v>
      </c>
      <c r="I4" s="365" t="s">
        <v>330</v>
      </c>
      <c r="J4" s="364" t="s">
        <v>3</v>
      </c>
      <c r="K4" s="388" t="s">
        <v>327</v>
      </c>
      <c r="L4" s="365" t="s">
        <v>328</v>
      </c>
      <c r="M4" s="365" t="s">
        <v>329</v>
      </c>
      <c r="N4" s="365" t="s">
        <v>330</v>
      </c>
      <c r="O4" s="365" t="s">
        <v>3</v>
      </c>
    </row>
    <row r="5" spans="1:15" ht="14.25">
      <c r="A5" s="130">
        <v>68</v>
      </c>
      <c r="B5" s="521" t="s">
        <v>151</v>
      </c>
      <c r="C5" s="371"/>
      <c r="D5" s="70" t="s">
        <v>39</v>
      </c>
      <c r="E5" s="382" t="s">
        <v>19</v>
      </c>
      <c r="F5" s="391">
        <v>97</v>
      </c>
      <c r="G5" s="346" t="s">
        <v>484</v>
      </c>
      <c r="H5" s="367"/>
      <c r="I5" s="70" t="s">
        <v>31</v>
      </c>
      <c r="J5" s="382" t="s">
        <v>19</v>
      </c>
      <c r="K5" s="389"/>
      <c r="L5" s="126"/>
      <c r="M5" s="135"/>
      <c r="N5" s="348"/>
      <c r="O5" s="125"/>
    </row>
    <row r="6" spans="1:15" ht="15" thickBot="1">
      <c r="A6" s="112"/>
      <c r="B6" s="522" t="s">
        <v>758</v>
      </c>
      <c r="C6" s="410"/>
      <c r="D6" s="133" t="s">
        <v>36</v>
      </c>
      <c r="E6" s="383"/>
      <c r="F6" s="392"/>
      <c r="G6" s="347" t="s">
        <v>757</v>
      </c>
      <c r="H6" s="69" t="s">
        <v>756</v>
      </c>
      <c r="I6" s="134" t="s">
        <v>127</v>
      </c>
      <c r="J6" s="119"/>
      <c r="K6" s="390"/>
      <c r="L6" s="129"/>
      <c r="M6" s="381"/>
      <c r="N6" s="349"/>
      <c r="O6" s="128"/>
    </row>
    <row r="7" spans="1:15" ht="14.25">
      <c r="A7" s="130"/>
      <c r="B7" s="521"/>
      <c r="C7" s="371"/>
      <c r="D7" s="70"/>
      <c r="E7" s="382"/>
      <c r="F7" s="391"/>
      <c r="G7" s="346"/>
      <c r="H7" s="367"/>
      <c r="I7" s="70"/>
      <c r="J7" s="382"/>
      <c r="K7" s="391"/>
      <c r="L7" s="136"/>
      <c r="M7" s="382"/>
      <c r="N7" s="350"/>
      <c r="O7" s="132"/>
    </row>
    <row r="8" spans="1:15" ht="15" thickBot="1">
      <c r="A8" s="112"/>
      <c r="B8" s="522"/>
      <c r="C8" s="410"/>
      <c r="D8" s="133"/>
      <c r="E8" s="383"/>
      <c r="F8" s="392"/>
      <c r="G8" s="347"/>
      <c r="H8" s="69"/>
      <c r="I8" s="134"/>
      <c r="J8" s="119"/>
      <c r="K8" s="392"/>
      <c r="L8" s="134"/>
      <c r="M8" s="398"/>
      <c r="N8" s="351"/>
      <c r="O8" s="146"/>
    </row>
    <row r="9" spans="1:15" ht="14.25">
      <c r="A9" s="355"/>
      <c r="B9" s="377"/>
      <c r="C9" s="369"/>
      <c r="D9" s="358"/>
      <c r="E9" s="384"/>
      <c r="F9" s="389"/>
      <c r="G9" s="126"/>
      <c r="H9" s="371"/>
      <c r="I9" s="126"/>
      <c r="J9" s="135"/>
      <c r="K9" s="389"/>
      <c r="L9" s="126"/>
      <c r="M9" s="135"/>
      <c r="N9" s="348"/>
      <c r="O9" s="125"/>
    </row>
    <row r="10" spans="1:15" ht="15" thickBot="1">
      <c r="A10" s="356"/>
      <c r="B10" s="512"/>
      <c r="C10" s="509"/>
      <c r="D10" s="512"/>
      <c r="E10" s="385"/>
      <c r="F10" s="390"/>
      <c r="G10" s="129"/>
      <c r="H10" s="370"/>
      <c r="I10" s="129"/>
      <c r="J10" s="113"/>
      <c r="K10" s="390"/>
      <c r="L10" s="513"/>
      <c r="M10" s="514"/>
      <c r="N10" s="349"/>
      <c r="O10" s="128"/>
    </row>
    <row r="11" spans="1:15" ht="14.25">
      <c r="A11" s="130"/>
      <c r="B11" s="131"/>
      <c r="C11" s="367"/>
      <c r="D11" s="131"/>
      <c r="E11" s="386"/>
      <c r="F11" s="391"/>
      <c r="G11" s="131"/>
      <c r="H11" s="367"/>
      <c r="I11" s="136"/>
      <c r="J11" s="382"/>
      <c r="K11" s="391"/>
      <c r="L11" s="131"/>
      <c r="M11" s="382"/>
      <c r="N11" s="357"/>
      <c r="O11" s="132"/>
    </row>
    <row r="12" spans="1:15" ht="15" thickBot="1">
      <c r="A12" s="112"/>
      <c r="B12" s="133"/>
      <c r="C12" s="368"/>
      <c r="D12" s="133"/>
      <c r="E12" s="119"/>
      <c r="F12" s="392"/>
      <c r="G12" s="134"/>
      <c r="H12" s="515"/>
      <c r="I12" s="134"/>
      <c r="J12" s="119"/>
      <c r="K12" s="411"/>
      <c r="L12" s="134"/>
      <c r="M12" s="398"/>
      <c r="N12" s="351"/>
      <c r="O12" s="146"/>
    </row>
    <row r="13" spans="1:15" ht="14.25">
      <c r="A13" s="123"/>
      <c r="B13" s="124"/>
      <c r="C13" s="518"/>
      <c r="D13" s="124"/>
      <c r="E13" s="135"/>
      <c r="F13" s="389"/>
      <c r="G13" s="126"/>
      <c r="H13" s="516"/>
      <c r="I13" s="126"/>
      <c r="J13" s="135"/>
      <c r="K13" s="389"/>
      <c r="L13" s="126"/>
      <c r="M13" s="135"/>
      <c r="N13" s="348"/>
      <c r="O13" s="125"/>
    </row>
    <row r="14" spans="1:15" ht="15" thickBot="1">
      <c r="A14" s="111"/>
      <c r="B14" s="127"/>
      <c r="C14" s="517"/>
      <c r="D14" s="127"/>
      <c r="E14" s="113"/>
      <c r="F14" s="390"/>
      <c r="G14" s="129"/>
      <c r="H14" s="370"/>
      <c r="I14" s="129"/>
      <c r="J14" s="113"/>
      <c r="K14" s="390"/>
      <c r="L14" s="129"/>
      <c r="M14" s="370"/>
      <c r="N14" s="129"/>
      <c r="O14" s="128"/>
    </row>
    <row r="15" spans="1:15" ht="14.25">
      <c r="A15" s="359"/>
      <c r="B15" s="114"/>
      <c r="C15" s="359"/>
      <c r="D15" s="114"/>
      <c r="E15" s="360"/>
      <c r="F15" s="393"/>
      <c r="G15" s="116"/>
      <c r="H15" s="374"/>
      <c r="I15" s="117"/>
      <c r="J15" s="122"/>
      <c r="K15" s="393"/>
      <c r="L15" s="117"/>
      <c r="M15" s="122"/>
      <c r="N15" s="352"/>
      <c r="O15" s="110"/>
    </row>
    <row r="16" spans="1:15" ht="15" thickBot="1">
      <c r="A16" s="118"/>
      <c r="B16" s="118"/>
      <c r="C16" s="372"/>
      <c r="D16" s="118"/>
      <c r="E16" s="119"/>
      <c r="F16" s="394"/>
      <c r="G16" s="120"/>
      <c r="H16" s="375"/>
      <c r="I16" s="121"/>
      <c r="J16" s="113"/>
      <c r="K16" s="394"/>
      <c r="L16" s="120"/>
      <c r="M16" s="399"/>
      <c r="N16" s="353"/>
      <c r="O16" s="147"/>
    </row>
    <row r="17" spans="1:15" ht="14.25">
      <c r="A17" s="115"/>
      <c r="B17" s="137"/>
      <c r="C17" s="519"/>
      <c r="D17" s="137"/>
      <c r="E17" s="122"/>
      <c r="F17" s="395"/>
      <c r="G17" s="116"/>
      <c r="H17" s="374"/>
      <c r="I17" s="117"/>
      <c r="J17" s="352"/>
      <c r="K17" s="393"/>
      <c r="L17" s="138"/>
      <c r="M17" s="400"/>
      <c r="N17" s="354"/>
      <c r="O17" s="110"/>
    </row>
    <row r="18" spans="1:15" ht="15" thickBot="1">
      <c r="A18" s="111"/>
      <c r="B18" s="520"/>
      <c r="C18" s="511"/>
      <c r="D18" s="139"/>
      <c r="E18" s="113"/>
      <c r="F18" s="390"/>
      <c r="G18" s="120"/>
      <c r="H18" s="375"/>
      <c r="I18" s="121"/>
      <c r="J18" s="113"/>
      <c r="K18" s="390"/>
      <c r="L18" s="510"/>
      <c r="M18" s="509"/>
      <c r="N18" s="510"/>
      <c r="O18" s="147"/>
    </row>
    <row r="19" spans="1:15" ht="14.25">
      <c r="A19" s="114"/>
      <c r="B19" s="131"/>
      <c r="C19" s="367"/>
      <c r="D19" s="114"/>
      <c r="E19" s="360"/>
      <c r="F19" s="396"/>
      <c r="G19" s="406"/>
      <c r="H19" s="407"/>
      <c r="I19" s="408"/>
      <c r="J19" s="382"/>
      <c r="K19" s="409"/>
      <c r="L19" s="402"/>
      <c r="M19" s="403"/>
      <c r="N19" s="404"/>
      <c r="O19" s="405"/>
    </row>
    <row r="20" spans="1:15" ht="15" thickBot="1">
      <c r="A20" s="121"/>
      <c r="B20" s="121"/>
      <c r="C20" s="373"/>
      <c r="D20" s="121"/>
      <c r="E20" s="113"/>
      <c r="F20" s="390"/>
      <c r="G20" s="140"/>
      <c r="H20" s="376"/>
      <c r="I20" s="141"/>
      <c r="J20" s="113"/>
      <c r="K20" s="390"/>
      <c r="L20" s="121"/>
      <c r="M20" s="401"/>
      <c r="N20" s="113"/>
      <c r="O20" s="147"/>
    </row>
    <row r="22" spans="7:15" ht="14.25">
      <c r="G22" s="70"/>
      <c r="H22" s="70"/>
      <c r="I22" s="70"/>
      <c r="J22" s="70"/>
      <c r="K22" s="70"/>
      <c r="L22" s="71"/>
      <c r="M22" s="71"/>
      <c r="N22" s="71"/>
      <c r="O22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Ann</dc:creator>
  <cp:keywords/>
  <dc:description/>
  <cp:lastModifiedBy>Lee Ann</cp:lastModifiedBy>
  <cp:lastPrinted>2015-09-07T18:56:02Z</cp:lastPrinted>
  <dcterms:created xsi:type="dcterms:W3CDTF">2012-07-21T22:23:28Z</dcterms:created>
  <dcterms:modified xsi:type="dcterms:W3CDTF">2018-07-20T15:45:23Z</dcterms:modified>
  <cp:category/>
  <cp:version/>
  <cp:contentType/>
  <cp:contentStatus/>
</cp:coreProperties>
</file>